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9040" windowHeight="17640" tabRatio="855" activeTab="1"/>
  </bookViews>
  <sheets>
    <sheet name="Erläuterungen (Fp)" sheetId="1" r:id="rId1"/>
    <sheet name="Finanzplan" sheetId="2" r:id="rId2"/>
    <sheet name="Personalübersicht (Fp)" sheetId="3" r:id="rId3"/>
    <sheet name="Zusammenfassung" sheetId="4" r:id="rId4"/>
    <sheet name="|" sheetId="5" r:id="rId5"/>
    <sheet name="Erläuterungen (Fb)" sheetId="6" r:id="rId6"/>
    <sheet name="Finanzbericht" sheetId="7" r:id="rId7"/>
    <sheet name="Personalübersicht (Fb)" sheetId="8" r:id="rId8"/>
  </sheets>
  <definedNames>
    <definedName name="_xlnm.Print_Titles" localSheetId="6">'Finanzbericht'!$1:$7</definedName>
    <definedName name="_xlnm.Print_Titles" localSheetId="1">'Finanzplan'!$1:$7</definedName>
    <definedName name="financialPlanFunding">'Finanzplan'!$B$29:$B$34</definedName>
    <definedName name="financialPlanFundingDeviationFunction">'Finanzplan'!$F$29:$F$34</definedName>
    <definedName name="financialPlanFundingOverallPlan">'Finanzplan'!$E$41</definedName>
    <definedName name="financialPlanFundingPlan">'Finanzplan'!$E$29:$E$34</definedName>
    <definedName name="financialPlanFundingReasonFunction">'Finanzplan'!$I$29:$I$34</definedName>
    <definedName name="financialPlanFundingStatusSelection">'Finanzplan'!$H$29:$H$34</definedName>
    <definedName name="financialPlanIncomeEquity">'Finanzplan'!$B$19:$B$25</definedName>
    <definedName name="financialPlanIncomeEquityDeviationFunction">'Finanzplan'!$F$19:$F$25</definedName>
    <definedName name="financialPlanIncomeEquityPlan">'Finanzplan'!$E$19:$E$25</definedName>
    <definedName name="financialPlanIncomeEquityReasonFunction">'Finanzplan'!$H$19:$H$25</definedName>
    <definedName name="financialPlanMaterialCostsPlan">'Finanzplan'!$E$9</definedName>
    <definedName name="financialPlanPersOverviewProjectCompareFunction">'Personalübersicht (Fp)'!$L$4:$L$23</definedName>
    <definedName name="financialPlanPersOverviewProjectCopy1">'Personalübersicht (Fp)'!$A$4:$E$24</definedName>
    <definedName name="financialPlanPersOverviewProjectCopy2">'Personalübersicht (Fp)'!$G$4:$G$24</definedName>
    <definedName name="financialPlanPersOverviewProjectCopy5">'Personalübersicht (Fp)'!$F$4:$F$24</definedName>
    <definedName name="financialPlanPersOverviewProjectCopy6">'Personalübersicht (Fp)'!$I$4:$I$24</definedName>
    <definedName name="financialPlanPersPlan">'Finanzplan'!$E$12</definedName>
    <definedName name="financialPlanRequestFirst">'Finanzplan'!$C$4</definedName>
    <definedName name="financialReportFunding">'Finanzbericht'!$B$29:$B$34</definedName>
    <definedName name="financialReportFundingDeviationFunction">'Finanzbericht'!$F$29:$F$34</definedName>
    <definedName name="financialReportFundingMa13Plan">'Finanzbericht'!$D$35</definedName>
    <definedName name="financialReportFundingPlan">'Finanzbericht'!$D$29:$D$34</definedName>
    <definedName name="financialReportFundingReasonFunction">'Finanzbericht'!$H$29:$H$34</definedName>
    <definedName name="financialReportIncomeEquity">'Finanzbericht'!$B$19:$B$25</definedName>
    <definedName name="financialReportIncomeEquityDeviationFunction">'Finanzbericht'!$F$19:$F$25</definedName>
    <definedName name="financialReportIncomeEquityPlan">'Finanzbericht'!$D$19:$D$25</definedName>
    <definedName name="financialReportIncomeEquityReasonFunction">'Finanzbericht'!$H$19:$H$25</definedName>
    <definedName name="financialReportMaterialCostsPlan">'Finanzbericht'!$D$9</definedName>
    <definedName name="financialReportPersOverviewProjectCompareFunction">'Personalübersicht (Fb)'!$L$4:$L$23</definedName>
    <definedName name="financialReportPersOverviewProjectCopy1">'Personalübersicht (Fb)'!$A$4:$E$24</definedName>
    <definedName name="financialReportPersOverviewProjectCopy2">'Personalübersicht (Fb)'!$G$4:$H$24</definedName>
    <definedName name="financialReportPersOverviewProjectCopy5">'Personalübersicht (Fb)'!$K$4:$K$24</definedName>
    <definedName name="financialReportPersOverviewProjectCopy6">'Personalübersicht (Fb)'!$J$4:$J$24</definedName>
    <definedName name="financialReportPersPlan">'Finanzbericht'!$D$12</definedName>
    <definedName name="summaryFunding">'Zusammenfassung'!$B$28:$E$34</definedName>
    <definedName name="summaryIncomeEquity">'Zusammenfassung'!$B$18:$E$24</definedName>
  </definedNames>
  <calcPr fullCalcOnLoad="1"/>
</workbook>
</file>

<file path=xl/comments1.xml><?xml version="1.0" encoding="utf-8"?>
<comments xmlns="http://schemas.openxmlformats.org/spreadsheetml/2006/main">
  <authors>
    <author>Neuzil Patrick</author>
  </authors>
  <commentList>
    <comment ref="I38" authorId="0">
      <text>
        <r>
          <rPr>
            <b/>
            <sz val="9"/>
            <rFont val="Segoe UI"/>
            <family val="2"/>
          </rPr>
          <t>Neuzil Patrick:</t>
        </r>
        <r>
          <rPr>
            <sz val="9"/>
            <rFont val="Segoe UI"/>
            <family val="2"/>
          </rPr>
          <t xml:space="preserve">
Hier ist der Status der jeweiligen Förderung anzuführen; Auswahlfeld: bewilligt oder angesucht
</t>
        </r>
      </text>
    </comment>
  </commentList>
</comments>
</file>

<file path=xl/comments2.xml><?xml version="1.0" encoding="utf-8"?>
<comments xmlns="http://schemas.openxmlformats.org/spreadsheetml/2006/main">
  <authors>
    <author>Neuzil Patrick</author>
  </authors>
  <commentList>
    <comment ref="H28" authorId="0">
      <text>
        <r>
          <rPr>
            <b/>
            <sz val="9"/>
            <rFont val="Segoe UI"/>
            <family val="2"/>
          </rPr>
          <t>Neuzil Patrick:</t>
        </r>
        <r>
          <rPr>
            <sz val="9"/>
            <rFont val="Segoe UI"/>
            <family val="2"/>
          </rPr>
          <t xml:space="preserve">
Hier ist der Status der jeweiligen Förderung anzuführen; Auswahlfeld: bewilligt oder angesucht
</t>
        </r>
      </text>
    </comment>
  </commentList>
</comments>
</file>

<file path=xl/comments3.xml><?xml version="1.0" encoding="utf-8"?>
<comments xmlns="http://schemas.openxmlformats.org/spreadsheetml/2006/main">
  <authors>
    <author>Gall Sarolta</author>
  </authors>
  <commentList>
    <comment ref="A3" authorId="0">
      <text>
        <r>
          <rPr>
            <b/>
            <sz val="9"/>
            <rFont val="Segoe UI"/>
            <family val="2"/>
          </rPr>
          <t>Gall Sarolta:</t>
        </r>
        <r>
          <rPr>
            <sz val="9"/>
            <rFont val="Segoe UI"/>
            <family val="2"/>
          </rPr>
          <t xml:space="preserve">
z.B.: Klavier, Gesang, Projekt X, pädagogische Leitung, Administration</t>
        </r>
      </text>
    </comment>
    <comment ref="B3" authorId="0">
      <text>
        <r>
          <rPr>
            <b/>
            <sz val="9"/>
            <rFont val="Segoe UI"/>
            <family val="2"/>
          </rPr>
          <t>Gall Sarolta:</t>
        </r>
        <r>
          <rPr>
            <sz val="9"/>
            <rFont val="Segoe UI"/>
            <family val="2"/>
          </rPr>
          <t xml:space="preserve">
z.B. Einzelunterricht, Gruppenunterricht, Ensemble, Band, Chor</t>
        </r>
      </text>
    </comment>
  </commentList>
</comments>
</file>

<file path=xl/comments8.xml><?xml version="1.0" encoding="utf-8"?>
<comments xmlns="http://schemas.openxmlformats.org/spreadsheetml/2006/main">
  <authors>
    <author>Gall Sarolta</author>
  </authors>
  <commentList>
    <comment ref="A3" authorId="0">
      <text>
        <r>
          <rPr>
            <b/>
            <sz val="9"/>
            <rFont val="Segoe UI"/>
            <family val="2"/>
          </rPr>
          <t>Gall Sarolta:</t>
        </r>
        <r>
          <rPr>
            <sz val="9"/>
            <rFont val="Segoe UI"/>
            <family val="2"/>
          </rPr>
          <t xml:space="preserve">
z.B.: Klavier, Gesang, Projekt X, pädagogische Leitung, Administration</t>
        </r>
      </text>
    </comment>
    <comment ref="B3" authorId="0">
      <text>
        <r>
          <rPr>
            <b/>
            <sz val="9"/>
            <rFont val="Segoe UI"/>
            <family val="2"/>
          </rPr>
          <t>Gall Sarolta:</t>
        </r>
        <r>
          <rPr>
            <sz val="9"/>
            <rFont val="Segoe UI"/>
            <family val="2"/>
          </rPr>
          <t xml:space="preserve">
z.B. Einzelunterricht, Gruppenunterricht, Ensemble, Band, Chor</t>
        </r>
      </text>
    </comment>
  </commentList>
</comments>
</file>

<file path=xl/sharedStrings.xml><?xml version="1.0" encoding="utf-8"?>
<sst xmlns="http://schemas.openxmlformats.org/spreadsheetml/2006/main" count="278" uniqueCount="116">
  <si>
    <t>GESAMT</t>
  </si>
  <si>
    <t>1. Sachkosten</t>
  </si>
  <si>
    <t>Eintritt</t>
  </si>
  <si>
    <t>Lohnkosten inkl. LNK</t>
  </si>
  <si>
    <t>2. Personalkosten</t>
  </si>
  <si>
    <t>3. Gesamtkosten</t>
  </si>
  <si>
    <t>Summe</t>
  </si>
  <si>
    <t>Spenden</t>
  </si>
  <si>
    <t>Sponsoring</t>
  </si>
  <si>
    <t>4. Einnahmen/Eigenmittel</t>
  </si>
  <si>
    <t>5. Förderungen</t>
  </si>
  <si>
    <t xml:space="preserve">Fördervorhaben: </t>
  </si>
  <si>
    <t>Ausgaben</t>
  </si>
  <si>
    <t>Einnahmen</t>
  </si>
  <si>
    <t>6. Gesamteinnahmen</t>
  </si>
  <si>
    <t xml:space="preserve">EU </t>
  </si>
  <si>
    <t>Abw. in %</t>
  </si>
  <si>
    <t>EU</t>
  </si>
  <si>
    <t>Fördervorhaben:</t>
  </si>
  <si>
    <t>Begründung:</t>
  </si>
  <si>
    <t>PLAN/IST:</t>
  </si>
  <si>
    <t>Sachkosten:</t>
  </si>
  <si>
    <t>Personalkosten:</t>
  </si>
  <si>
    <t>in%</t>
  </si>
  <si>
    <t>Zusätzlicher Standort</t>
  </si>
  <si>
    <t>in Euro</t>
  </si>
  <si>
    <t>Förderart:</t>
  </si>
  <si>
    <t>Gesamtförderung</t>
  </si>
  <si>
    <t>Status</t>
  </si>
  <si>
    <t>angesucht</t>
  </si>
  <si>
    <t>bewilligt</t>
  </si>
  <si>
    <t>Förderwerber*in:</t>
  </si>
  <si>
    <t>Differenz (Gesamteinnahmen - Gesamtausgaben)</t>
  </si>
  <si>
    <t>Förderjahr:</t>
  </si>
  <si>
    <t xml:space="preserve">Fördergegenstand: </t>
  </si>
  <si>
    <t>Fördernehmer*in:</t>
  </si>
  <si>
    <t>Fördergegenstand:</t>
  </si>
  <si>
    <t>&lt;- Bitte Begründung angeben</t>
  </si>
  <si>
    <t>4. Einnahmen/Eigenmittel (Em)</t>
  </si>
  <si>
    <t>5. Förderungen (Fd)</t>
  </si>
  <si>
    <t>&lt;- Bitte Begründung und Status angeben</t>
  </si>
  <si>
    <t>&lt;- Bitte Status angeben</t>
  </si>
  <si>
    <t>Verein X</t>
  </si>
  <si>
    <t>Projekt X</t>
  </si>
  <si>
    <t>Erstansuchen:</t>
  </si>
  <si>
    <t>Ja</t>
  </si>
  <si>
    <t>Nein</t>
  </si>
  <si>
    <t>Überschuss / Defizit (Gesamteinnahmen – Gesamtausgaben)</t>
  </si>
  <si>
    <t>Einzelförderung</t>
  </si>
  <si>
    <t>Diese Werte werden durch Aktivierung des Button "Planzahlen aus Finanzplan laden" importiert.</t>
  </si>
  <si>
    <t>&lt;- Bitte Überschuss begründen</t>
  </si>
  <si>
    <t>&lt;- Bitte Defizit begründen</t>
  </si>
  <si>
    <r>
      <t xml:space="preserve">Bundesministerium, </t>
    </r>
    <r>
      <rPr>
        <sz val="8"/>
        <color indexed="8"/>
        <rFont val="Lucida Sans"/>
        <family val="2"/>
      </rPr>
      <t>bitte jedes Ministerium einzeln anführen</t>
    </r>
  </si>
  <si>
    <r>
      <t>Stadt Wien (</t>
    </r>
    <r>
      <rPr>
        <b/>
        <sz val="11"/>
        <color indexed="8"/>
        <rFont val="Lucida Sans"/>
        <family val="2"/>
      </rPr>
      <t>OHNE</t>
    </r>
    <r>
      <rPr>
        <sz val="11"/>
        <color indexed="8"/>
        <rFont val="Lucida Sans"/>
        <family val="2"/>
      </rPr>
      <t xml:space="preserve"> MA 13);</t>
    </r>
    <r>
      <rPr>
        <sz val="8"/>
        <color indexed="8"/>
        <rFont val="Lucida Sans"/>
        <family val="2"/>
      </rPr>
      <t xml:space="preserve"> bitte jede Magistratsabteilung einzeln anführen</t>
    </r>
  </si>
  <si>
    <r>
      <rPr>
        <b/>
        <sz val="8"/>
        <color indexed="8"/>
        <rFont val="Lucida Sans"/>
        <family val="2"/>
      </rPr>
      <t>NICHT BEFÜLLBAR</t>
    </r>
    <r>
      <rPr>
        <sz val="8"/>
        <color indexed="8"/>
        <rFont val="Lucida Sans"/>
        <family val="2"/>
      </rPr>
      <t>, wird automatisch berechnet; die Differenz ergibt sich aus den Gesamteinnahmen abzüglich der Gesamtausgaben und stellt das Jahresergebnis dar.</t>
    </r>
  </si>
  <si>
    <t>Name laut ZVR-Auszug/Firmenbuchauszug</t>
  </si>
  <si>
    <t>Für das Schuljahr:</t>
  </si>
  <si>
    <t>Schuljahr:</t>
  </si>
  <si>
    <t>/</t>
  </si>
  <si>
    <r>
      <t xml:space="preserve">Nachvollziehbare Begründungen sind in jenen Ausgaben- und Einnahmenfeldern anzuführen, in denen die Abweichung zum Plan/Ist-Wert 2022/2023 über 2% </t>
    </r>
    <r>
      <rPr>
        <b/>
        <sz val="8"/>
        <color indexed="8"/>
        <rFont val="Lucida Sans"/>
        <family val="2"/>
      </rPr>
      <t>UND</t>
    </r>
    <r>
      <rPr>
        <sz val="8"/>
        <color indexed="8"/>
        <rFont val="Lucida Sans"/>
        <family val="2"/>
      </rPr>
      <t xml:space="preserve"> EUR 1.000,-- liegt.</t>
    </r>
  </si>
  <si>
    <t>Abw. in %:</t>
  </si>
  <si>
    <t>Im Rahmen der Musikförderung werden die Sachkosten von der MA 13 nicht gefördert. Dennoch ist zur Vollständigkeit die Summe der Sachkosten anzuführen.</t>
  </si>
  <si>
    <r>
      <t xml:space="preserve">Die detaillierten Personalkosten für die Schuljahre </t>
    </r>
    <r>
      <rPr>
        <b/>
        <sz val="8"/>
        <color indexed="8"/>
        <rFont val="Lucida Sans"/>
        <family val="2"/>
      </rPr>
      <t>2022/2023 und 2023/2024</t>
    </r>
    <r>
      <rPr>
        <sz val="8"/>
        <color indexed="8"/>
        <rFont val="Lucida Sans"/>
        <family val="2"/>
      </rPr>
      <t xml:space="preserve"> sind in der Personalübersicht vollständig auszufüllen (bei Bedarf ist es möglich, noch weitere Zeilen einzufügen). Die Summe der Personalkosten in der</t>
    </r>
    <r>
      <rPr>
        <b/>
        <sz val="8"/>
        <color indexed="8"/>
        <rFont val="Lucida Sans"/>
        <family val="2"/>
      </rPr>
      <t xml:space="preserve"> Personalübersicht aus den Schuljahren 2022/2023 und 2023/2024 </t>
    </r>
    <r>
      <rPr>
        <sz val="8"/>
        <color indexed="8"/>
        <rFont val="Lucida Sans"/>
        <family val="2"/>
      </rPr>
      <t xml:space="preserve">werden automatisch in den Finanzplan eingespeist. </t>
    </r>
    <r>
      <rPr>
        <b/>
        <sz val="8"/>
        <color indexed="8"/>
        <rFont val="Lucida Sans"/>
        <family val="2"/>
      </rPr>
      <t xml:space="preserve">Bei dem Jahr 2021/2022 muss die Summe der Personalkosten direkt im Finanzplan eingegeben werden. </t>
    </r>
  </si>
  <si>
    <t>Gesamterfordernis:</t>
  </si>
  <si>
    <r>
      <rPr>
        <b/>
        <sz val="8"/>
        <color indexed="8"/>
        <rFont val="Lucida Sans"/>
        <family val="2"/>
      </rPr>
      <t>NICHT BEFÜLLBAR</t>
    </r>
    <r>
      <rPr>
        <sz val="8"/>
        <color indexed="8"/>
        <rFont val="Lucida Sans"/>
        <family val="2"/>
      </rPr>
      <t>, wird automatisch berechnet; das Gesamterfordernis ergibt sich aus den geplanten Ausgaben abzüglich der geplanten Einnahmen. Die Differenz stellt den Förderbedarf des Vorhabens/Projekts bei der MA 13 dar.</t>
    </r>
  </si>
  <si>
    <t>Eigene Einnahmen (Kursbeiträge, Mitgliedsbeiträge, Eintritte, Unkostenbeiträge,…)</t>
  </si>
  <si>
    <t>erhaltene Zinsen</t>
  </si>
  <si>
    <t>Musikausbildung</t>
  </si>
  <si>
    <r>
      <t>Stadt Wien (</t>
    </r>
    <r>
      <rPr>
        <b/>
        <sz val="11"/>
        <color indexed="8"/>
        <rFont val="Lucida Sans"/>
        <family val="2"/>
      </rPr>
      <t>OHNE</t>
    </r>
    <r>
      <rPr>
        <sz val="11"/>
        <color indexed="8"/>
        <rFont val="Lucida Sans"/>
        <family val="2"/>
      </rPr>
      <t xml:space="preserve"> MA 13)</t>
    </r>
    <r>
      <rPr>
        <sz val="8"/>
        <color indexed="8"/>
        <rFont val="Lucida Sans"/>
        <family val="2"/>
      </rPr>
      <t>, bitte jede Magistratsabteilung einzeln anführen</t>
    </r>
  </si>
  <si>
    <r>
      <t>Bezirk</t>
    </r>
    <r>
      <rPr>
        <sz val="8"/>
        <color indexed="8"/>
        <rFont val="Lucida Sans"/>
        <family val="2"/>
      </rPr>
      <t>, bitte den jeweiligen Bezirk anführen</t>
    </r>
  </si>
  <si>
    <t>Sonstige</t>
  </si>
  <si>
    <r>
      <t>Bezirk</t>
    </r>
    <r>
      <rPr>
        <sz val="11"/>
        <color indexed="8"/>
        <rFont val="Lucida Sans"/>
        <family val="2"/>
      </rPr>
      <t xml:space="preserve">, </t>
    </r>
    <r>
      <rPr>
        <sz val="8"/>
        <color indexed="8"/>
        <rFont val="Lucida Sans"/>
        <family val="2"/>
      </rPr>
      <t>bitte den jeweiligen Bezirk anführen</t>
    </r>
  </si>
  <si>
    <r>
      <t>Stadt Wien (</t>
    </r>
    <r>
      <rPr>
        <b/>
        <sz val="11"/>
        <color indexed="8"/>
        <rFont val="Lucida Sans"/>
        <family val="2"/>
      </rPr>
      <t>OHNE</t>
    </r>
    <r>
      <rPr>
        <sz val="11"/>
        <color indexed="8"/>
        <rFont val="Lucida Sans"/>
        <family val="2"/>
      </rPr>
      <t xml:space="preserve"> MA 13),</t>
    </r>
    <r>
      <rPr>
        <sz val="8"/>
        <color indexed="8"/>
        <rFont val="Lucida Sans"/>
        <family val="2"/>
      </rPr>
      <t xml:space="preserve"> bitte jede Magistratsabteilung einzeln anführen</t>
    </r>
  </si>
  <si>
    <t>Qualifikation(en)</t>
  </si>
  <si>
    <t>Vergleich zum Vorjahr</t>
  </si>
  <si>
    <t>Beschäftigungsverhältnis</t>
  </si>
  <si>
    <t>Angestellte*r</t>
  </si>
  <si>
    <t>Beschäftigungszeitraum im Förderjahr in Monaten</t>
  </si>
  <si>
    <t>Tätigkeit/Unterrichtsfach/Projekt</t>
  </si>
  <si>
    <t>Unterrichtsform</t>
  </si>
  <si>
    <t>ja</t>
  </si>
  <si>
    <t>nein</t>
  </si>
  <si>
    <t>teilweise</t>
  </si>
  <si>
    <t>davon abzurechnender Overhead (max. 7% der förderbaren Kosten des pädagogischen Personals)</t>
  </si>
  <si>
    <r>
      <t xml:space="preserve">Hier ist zwischen Gesamt- und Einzelförderung zu unterscheiden; </t>
    </r>
    <r>
      <rPr>
        <b/>
        <sz val="8"/>
        <color indexed="8"/>
        <rFont val="Lucida Sans"/>
        <family val="2"/>
      </rPr>
      <t>Gesamtförderung</t>
    </r>
    <r>
      <rPr>
        <sz val="8"/>
        <color indexed="8"/>
        <rFont val="Lucida Sans"/>
        <family val="2"/>
      </rPr>
      <t xml:space="preserve"> (Basisförderung) - ist eine Förderung zur Deckung des gesamten oder aliquoten Teiles des nach Abzug allfälliger Einnahmen verbleibenden Fehlbetrages für die bestimmungsgemäße Tätigkeit (Gesamttätigkeit oder Teilbereichstätigkeit) der*des Förderwerber*in innerhalb eines im Fördervertrag bestimmten Zeitraumes; </t>
    </r>
    <r>
      <rPr>
        <b/>
        <sz val="8"/>
        <color indexed="8"/>
        <rFont val="Lucida Sans"/>
        <family val="2"/>
      </rPr>
      <t>Einzelförderung</t>
    </r>
    <r>
      <rPr>
        <sz val="8"/>
        <color indexed="8"/>
        <rFont val="Lucida Sans"/>
        <family val="2"/>
      </rPr>
      <t xml:space="preserve"> - ist eine Förderung für ein zeitlich abgegrenztes und sachlich bestimmtes Vorhaben (z.B. Förderung eines bestimmten Projekts).</t>
    </r>
  </si>
  <si>
    <t>Hier ist anzuführen, welches Vorhaben/Projekt abgerechnet werden soll (z.B: Musikausbildung, Projekt xxx).</t>
  </si>
  <si>
    <t>PLAN-Werte (Spalte D):</t>
  </si>
  <si>
    <t>Nachvollziehbare Begründungen sind in jenen Ausgaben- und Einnahmenfeldern anzuführen, in denen die Abweichung zum Plan-Wert 2023 über 10 % UND EUR 1.000,-- liegt.</t>
  </si>
  <si>
    <t xml:space="preserve">Förderungen: </t>
  </si>
  <si>
    <r>
      <t xml:space="preserve">Die erhaltenen Förderungen der MA 13 sind unter Förderung  "MA 13" anzuführen. </t>
    </r>
    <r>
      <rPr>
        <b/>
        <sz val="8"/>
        <color indexed="8"/>
        <rFont val="Lucida Sans"/>
        <family val="2"/>
      </rPr>
      <t>ACHTUNG:</t>
    </r>
    <r>
      <rPr>
        <sz val="8"/>
        <color indexed="8"/>
        <rFont val="Lucida Sans"/>
        <family val="2"/>
      </rPr>
      <t xml:space="preserve"> Die Plan-Werte werden durch Aktivierung des Button "Planzahlen aus Finanzplan laden"  importiert.</t>
    </r>
  </si>
  <si>
    <r>
      <t>Die detaillierten Personalkosten für Plan und Ist im Schuljahr 2023/2024 sind in der Personalübersicht vollständig auszufüllen (bei Bedarf ist es möglich, noch weitere Zeilen einzufügen). Die Summe der Personalkosten in der</t>
    </r>
    <r>
      <rPr>
        <b/>
        <sz val="8"/>
        <color indexed="8"/>
        <rFont val="Lucida Sans"/>
        <family val="2"/>
      </rPr>
      <t xml:space="preserve"> Personalübersicht aus dem Schuljahr 2023/2024 (Plan UND Ist) </t>
    </r>
    <r>
      <rPr>
        <sz val="8"/>
        <color indexed="8"/>
        <rFont val="Lucida Sans"/>
        <family val="2"/>
      </rPr>
      <t xml:space="preserve">werden werden automatisch in den Finanzplan eingespeis (Der Plan-Wert wird durch Aktivierung des Button "Planzahlen aus Finanzplan laden"  importiert.). </t>
    </r>
    <r>
      <rPr>
        <b/>
        <sz val="8"/>
        <color indexed="8"/>
        <rFont val="Lucida Sans"/>
        <family val="2"/>
      </rPr>
      <t xml:space="preserve">Bei dem Schuljahr 2022/2023 muss die Summen der Personalkosten direkt im Finanzbericht eingegeben werden. </t>
    </r>
  </si>
  <si>
    <r>
      <t xml:space="preserve">Sollte bei einem Ist-Wert gegenüber dem Plan-Wert eine Abweichung von mindestens 10% </t>
    </r>
    <r>
      <rPr>
        <b/>
        <sz val="8"/>
        <color indexed="8"/>
        <rFont val="Lucida Sans"/>
        <family val="2"/>
      </rPr>
      <t>UND</t>
    </r>
    <r>
      <rPr>
        <sz val="8"/>
        <color indexed="8"/>
        <rFont val="Lucida Sans"/>
        <family val="2"/>
      </rPr>
      <t xml:space="preserve"> EUR 1.000,-- vorliegen, ist eine nachvollziehbare Begründung anzuführen.</t>
    </r>
  </si>
  <si>
    <t>Überschuss/Defizit (Einnahmen - Ausgaben):</t>
  </si>
  <si>
    <t>Personalübersicht (Fb):</t>
  </si>
  <si>
    <t>Wird bei der MA 13 abgerechnet?</t>
  </si>
  <si>
    <r>
      <t xml:space="preserve">Zieht sich die Datenfelder Tätigkeit/Unterrichtsfach/Projekt, Unterrichtsform, Qualifikation(en), Beschäftigungsverhältnis, Eintritt, Beschäftigungszeitraum in Monaten, Lohnkosten inkl. LNK/Plan und Wst Plan aus der Personalübersicht, welche  im Rahmen der Einreichung übermittelt wurde; die restlichen Felder müssen manuell ausgefüllt werden und den Ist-Stand darstellen.
</t>
    </r>
    <r>
      <rPr>
        <b/>
        <sz val="8"/>
        <color indexed="8"/>
        <rFont val="Lucida Sans"/>
        <family val="2"/>
      </rPr>
      <t xml:space="preserve">ACHTUNG: </t>
    </r>
    <r>
      <rPr>
        <sz val="8"/>
        <color indexed="8"/>
        <rFont val="Lucida Sans"/>
        <family val="2"/>
      </rPr>
      <t>Da im Rahmen der Abrechnung die Werte aus unterschiedlichen Datengrundlagen befüllt werden müssen, besteht die Möglichkeit, allfällige Abweichungen in einer Zeile gesamthaft darzustellen.</t>
    </r>
  </si>
  <si>
    <t>Auflösung von Rückstellungen/Rücklagen</t>
  </si>
  <si>
    <r>
      <t xml:space="preserve">Stadt Wien </t>
    </r>
    <r>
      <rPr>
        <b/>
        <sz val="11"/>
        <color indexed="8"/>
        <rFont val="Lucida Sans"/>
        <family val="2"/>
      </rPr>
      <t>(OHNE MA 13)</t>
    </r>
    <r>
      <rPr>
        <sz val="8"/>
        <color indexed="8"/>
        <rFont val="Lucida Sans"/>
        <family val="2"/>
      </rPr>
      <t>,  bitte jede Magistratsabteilung einzeln anführen</t>
    </r>
  </si>
  <si>
    <t>Auflösung Rückstellungen/Rücklagen</t>
  </si>
  <si>
    <r>
      <t>Bundesministerium</t>
    </r>
    <r>
      <rPr>
        <sz val="8"/>
        <color indexed="8"/>
        <rFont val="Lucida Sans"/>
        <family val="2"/>
      </rPr>
      <t>, bitte jedes Ministerium einzeln anführen</t>
    </r>
  </si>
  <si>
    <t>Soll von der MA 13 gefördert werden?</t>
  </si>
  <si>
    <t>davon zu fördernder Overhead (max. 7% der förderbaren Kosten des pädagogischen Personals)</t>
  </si>
  <si>
    <t>Projekt Y</t>
  </si>
  <si>
    <t>Auflösung Rückstellung/Rücklagen</t>
  </si>
  <si>
    <t>2023/2024</t>
  </si>
  <si>
    <t>Hier sind entweder durchgehend die Plan-Werte ODER Ist-Werte einzufügen. Sofern die Ist-Werte bereits vorliegen, wären diese den Plan-Werten vorzuziehen.</t>
  </si>
  <si>
    <t>freie*r DN*in</t>
  </si>
  <si>
    <r>
      <t xml:space="preserve">Förderung MA 13, </t>
    </r>
    <r>
      <rPr>
        <b/>
        <sz val="11"/>
        <color indexed="8"/>
        <rFont val="Lucida Sans"/>
        <family val="2"/>
      </rPr>
      <t>nur bei IST-Zahlen</t>
    </r>
  </si>
  <si>
    <t>Förderung MA 13</t>
  </si>
  <si>
    <t>Gesamterfordernis (bzw. Überschuss/Defizit bei IST-Zahlen)</t>
  </si>
  <si>
    <r>
      <t xml:space="preserve">Hier ist zwischen Gesamt- und Einzelförderung zu unterscheiden; </t>
    </r>
    <r>
      <rPr>
        <b/>
        <sz val="8"/>
        <color indexed="8"/>
        <rFont val="Lucida Sans"/>
        <family val="2"/>
      </rPr>
      <t>Gesamtförderung</t>
    </r>
    <r>
      <rPr>
        <sz val="8"/>
        <color indexed="8"/>
        <rFont val="Lucida Sans"/>
        <family val="2"/>
      </rPr>
      <t xml:space="preserve"> (Basisförderung) - ist eine Förderung zur Deckung des gesamten oder aliquoten Teiles des nach Abzug allfälliger Einnahmen verbleibenden Fehlbetrages für die bestimmungsgemäße Tätigkeit (Gesamttätigkeit oder Teilbereichstätigkeit) der*des Fördernehmer*in innerhalb eines im Fördervertrag bestimmten Zeitraumes; </t>
    </r>
    <r>
      <rPr>
        <b/>
        <sz val="8"/>
        <color indexed="8"/>
        <rFont val="Lucida Sans"/>
        <family val="2"/>
      </rPr>
      <t>Einzelförderung</t>
    </r>
    <r>
      <rPr>
        <sz val="8"/>
        <color indexed="8"/>
        <rFont val="Lucida Sans"/>
        <family val="2"/>
      </rPr>
      <t xml:space="preserve"> - ist eine Förderung für ein zeitlich abgegrenztes und sachlich bestimmtes Vorhaben (z.B. Förderung eines bestimmten Projekts).</t>
    </r>
  </si>
  <si>
    <r>
      <t xml:space="preserve">Sollte bei einer Position gegenüber dem Vorjahr eine Abweichung von mindestens 2% </t>
    </r>
    <r>
      <rPr>
        <b/>
        <sz val="8"/>
        <color indexed="8"/>
        <rFont val="Lucida Sans"/>
        <family val="2"/>
      </rPr>
      <t>UND</t>
    </r>
    <r>
      <rPr>
        <sz val="8"/>
        <color indexed="8"/>
        <rFont val="Lucida Sans"/>
        <family val="2"/>
      </rPr>
      <t xml:space="preserve"> EUR 1.000,-- vorliegen, ist eine nachvollziehbare Begründung anzuführen.</t>
    </r>
  </si>
  <si>
    <t>Hier ist anzuführen, in welches Vorhaben/Projekt die Förderung fließen soll (z.B.: Musikausbildung, Projekt xxx).</t>
  </si>
  <si>
    <t>Weitere Kooperationen</t>
  </si>
  <si>
    <t>Auswahlfeld: Ja (für dieses Vorhaben wird erstmalig bei der MA 13 angesucht) oder Nein (für dieses Vorhaben wird jährlich bei der MA 13 angesucht). Bei Erstansuchen (Auswahl: Ja) werden die Spalten "Ist 2021/2022", "Plan/Ist 2022/2023" im Finanzplan, sowie die Spalten "2022/2023(Vorjahr)", "Vergleich zum Vorjahr" in der Personalübersicht (Fp) und die Spalte "Ist 2022/2023" im Finanzbericht ausgeblendet.</t>
  </si>
  <si>
    <t>Beschäftigungszeit-
raum im Förderjahr in Monaten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</si>
</sst>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"/>
    <numFmt numFmtId="17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color indexed="8"/>
      <name val="Calibri"/>
      <family val="2"/>
    </font>
    <font>
      <b/>
      <sz val="8"/>
      <color indexed="8"/>
      <name val="Lucida Sans"/>
      <family val="2"/>
    </font>
    <font>
      <sz val="8"/>
      <color indexed="8"/>
      <name val="Lucida Sans"/>
      <family val="2"/>
    </font>
    <font>
      <b/>
      <sz val="11"/>
      <color indexed="8"/>
      <name val="Lucida Sans"/>
      <family val="2"/>
    </font>
    <font>
      <sz val="11"/>
      <color indexed="8"/>
      <name val="Lucida Sans"/>
      <family val="2"/>
    </font>
    <font>
      <sz val="11"/>
      <name val="Lucida Sans"/>
      <family val="2"/>
    </font>
    <font>
      <sz val="9"/>
      <color indexed="8"/>
      <name val="Lucida Sans"/>
      <family val="2"/>
    </font>
    <font>
      <b/>
      <sz val="9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60"/>
      <name val="Lucida Sans"/>
      <family val="2"/>
    </font>
    <font>
      <sz val="11"/>
      <color indexed="9"/>
      <name val="Lucida Sans"/>
      <family val="2"/>
    </font>
    <font>
      <sz val="11"/>
      <name val="Calibri"/>
      <family val="2"/>
    </font>
    <font>
      <sz val="8"/>
      <name val="Segoe UI"/>
      <family val="2"/>
    </font>
    <font>
      <sz val="7.5"/>
      <color indexed="8"/>
      <name val="Lucida Sans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sz val="11"/>
      <color rgb="FFC00000"/>
      <name val="Calibri"/>
      <family val="2"/>
    </font>
    <font>
      <b/>
      <sz val="8"/>
      <color theme="1"/>
      <name val="Lucida Sans"/>
      <family val="2"/>
    </font>
    <font>
      <sz val="11"/>
      <color theme="1"/>
      <name val="Lucida Sans"/>
      <family val="2"/>
    </font>
    <font>
      <b/>
      <sz val="11"/>
      <color theme="1"/>
      <name val="Lucida Sans"/>
      <family val="2"/>
    </font>
    <font>
      <sz val="11"/>
      <color rgb="FFC00000"/>
      <name val="Lucida Sans"/>
      <family val="2"/>
    </font>
    <font>
      <sz val="11"/>
      <color theme="0"/>
      <name val="Lucida Sans"/>
      <family val="2"/>
    </font>
    <font>
      <sz val="8"/>
      <color theme="1"/>
      <name val="Lucida Sans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center"/>
    </xf>
    <xf numFmtId="0" fontId="54" fillId="34" borderId="11" xfId="0" applyFont="1" applyFill="1" applyBorder="1" applyAlignment="1" applyProtection="1">
      <alignment horizontal="left" vertical="center"/>
      <protection locked="0"/>
    </xf>
    <xf numFmtId="0" fontId="54" fillId="34" borderId="12" xfId="0" applyFont="1" applyFill="1" applyBorder="1" applyAlignment="1" applyProtection="1">
      <alignment horizontal="left" vertical="center"/>
      <protection locked="0"/>
    </xf>
    <xf numFmtId="0" fontId="54" fillId="34" borderId="13" xfId="0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" fontId="54" fillId="0" borderId="0" xfId="0" applyNumberFormat="1" applyFont="1" applyAlignment="1">
      <alignment horizontal="center"/>
    </xf>
    <xf numFmtId="0" fontId="54" fillId="35" borderId="10" xfId="0" applyFont="1" applyFill="1" applyBorder="1" applyAlignment="1" applyProtection="1">
      <alignment/>
      <protection locked="0"/>
    </xf>
    <xf numFmtId="4" fontId="54" fillId="0" borderId="10" xfId="0" applyNumberFormat="1" applyFont="1" applyBorder="1" applyAlignment="1">
      <alignment horizontal="right" vertical="center"/>
    </xf>
    <xf numFmtId="170" fontId="54" fillId="35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Border="1" applyAlignment="1">
      <alignment horizontal="left" vertical="center" wrapText="1"/>
    </xf>
    <xf numFmtId="1" fontId="54" fillId="0" borderId="10" xfId="0" applyNumberFormat="1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/>
    </xf>
    <xf numFmtId="0" fontId="54" fillId="35" borderId="10" xfId="0" applyFont="1" applyFill="1" applyBorder="1" applyAlignment="1">
      <alignment/>
    </xf>
    <xf numFmtId="4" fontId="54" fillId="35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wrapText="1"/>
    </xf>
    <xf numFmtId="4" fontId="54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textRotation="255" wrapText="1"/>
    </xf>
    <xf numFmtId="170" fontId="54" fillId="35" borderId="10" xfId="0" applyNumberFormat="1" applyFont="1" applyFill="1" applyBorder="1" applyAlignment="1">
      <alignment horizontal="center"/>
    </xf>
    <xf numFmtId="170" fontId="54" fillId="36" borderId="0" xfId="0" applyNumberFormat="1" applyFont="1" applyFill="1" applyAlignment="1">
      <alignment horizontal="center"/>
    </xf>
    <xf numFmtId="0" fontId="54" fillId="37" borderId="10" xfId="0" applyFont="1" applyFill="1" applyBorder="1" applyAlignment="1">
      <alignment wrapText="1"/>
    </xf>
    <xf numFmtId="4" fontId="54" fillId="0" borderId="10" xfId="0" applyNumberFormat="1" applyFont="1" applyBorder="1" applyAlignment="1" applyProtection="1">
      <alignment horizontal="right" vertical="center"/>
      <protection locked="0"/>
    </xf>
    <xf numFmtId="170" fontId="54" fillId="37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/>
    </xf>
    <xf numFmtId="4" fontId="54" fillId="37" borderId="10" xfId="0" applyNumberFormat="1" applyFont="1" applyFill="1" applyBorder="1" applyAlignment="1">
      <alignment horizontal="right" vertical="center"/>
    </xf>
    <xf numFmtId="170" fontId="54" fillId="0" borderId="0" xfId="0" applyNumberFormat="1" applyFont="1" applyAlignment="1">
      <alignment horizontal="center"/>
    </xf>
    <xf numFmtId="0" fontId="55" fillId="38" borderId="0" xfId="0" applyFont="1" applyFill="1" applyAlignment="1" applyProtection="1">
      <alignment/>
      <protection locked="0"/>
    </xf>
    <xf numFmtId="170" fontId="54" fillId="37" borderId="10" xfId="0" applyNumberFormat="1" applyFont="1" applyFill="1" applyBorder="1" applyAlignment="1">
      <alignment horizontal="center"/>
    </xf>
    <xf numFmtId="0" fontId="54" fillId="0" borderId="10" xfId="0" applyFont="1" applyBorder="1" applyAlignment="1" applyProtection="1">
      <alignment/>
      <protection locked="0"/>
    </xf>
    <xf numFmtId="4" fontId="55" fillId="33" borderId="10" xfId="0" applyNumberFormat="1" applyFont="1" applyFill="1" applyBorder="1" applyAlignment="1">
      <alignment horizontal="right" vertical="center"/>
    </xf>
    <xf numFmtId="170" fontId="54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4" fillId="0" borderId="10" xfId="0" applyFont="1" applyBorder="1" applyAlignment="1" applyProtection="1">
      <alignment wrapText="1"/>
      <protection locked="0"/>
    </xf>
    <xf numFmtId="0" fontId="54" fillId="37" borderId="10" xfId="0" applyFont="1" applyFill="1" applyBorder="1" applyAlignment="1" applyProtection="1">
      <alignment wrapText="1"/>
      <protection locked="0"/>
    </xf>
    <xf numFmtId="0" fontId="54" fillId="37" borderId="10" xfId="0" applyFont="1" applyFill="1" applyBorder="1" applyAlignment="1" applyProtection="1">
      <alignment/>
      <protection locked="0"/>
    </xf>
    <xf numFmtId="0" fontId="55" fillId="38" borderId="0" xfId="0" applyFont="1" applyFill="1" applyAlignment="1">
      <alignment/>
    </xf>
    <xf numFmtId="170" fontId="54" fillId="33" borderId="10" xfId="0" applyNumberFormat="1" applyFont="1" applyFill="1" applyBorder="1" applyAlignment="1">
      <alignment horizontal="center"/>
    </xf>
    <xf numFmtId="0" fontId="54" fillId="35" borderId="14" xfId="0" applyFont="1" applyFill="1" applyBorder="1" applyAlignment="1">
      <alignment vertical="center" wrapText="1"/>
    </xf>
    <xf numFmtId="0" fontId="54" fillId="35" borderId="15" xfId="0" applyFont="1" applyFill="1" applyBorder="1" applyAlignment="1">
      <alignment vertical="center" wrapText="1"/>
    </xf>
    <xf numFmtId="0" fontId="54" fillId="35" borderId="16" xfId="0" applyFont="1" applyFill="1" applyBorder="1" applyAlignment="1">
      <alignment vertical="center" wrapText="1"/>
    </xf>
    <xf numFmtId="0" fontId="54" fillId="38" borderId="14" xfId="0" applyFont="1" applyFill="1" applyBorder="1" applyAlignment="1">
      <alignment vertical="center" wrapText="1"/>
    </xf>
    <xf numFmtId="0" fontId="54" fillId="38" borderId="17" xfId="0" applyFont="1" applyFill="1" applyBorder="1" applyAlignment="1">
      <alignment vertical="center" wrapText="1"/>
    </xf>
    <xf numFmtId="0" fontId="54" fillId="38" borderId="18" xfId="0" applyFont="1" applyFill="1" applyBorder="1" applyAlignment="1">
      <alignment vertical="center" wrapText="1"/>
    </xf>
    <xf numFmtId="4" fontId="54" fillId="0" borderId="19" xfId="0" applyNumberFormat="1" applyFont="1" applyBorder="1" applyAlignment="1" applyProtection="1">
      <alignment/>
      <protection locked="0"/>
    </xf>
    <xf numFmtId="2" fontId="54" fillId="0" borderId="20" xfId="0" applyNumberFormat="1" applyFont="1" applyBorder="1" applyAlignment="1" applyProtection="1">
      <alignment/>
      <protection locked="0"/>
    </xf>
    <xf numFmtId="171" fontId="54" fillId="0" borderId="21" xfId="0" applyNumberFormat="1" applyFont="1" applyBorder="1" applyAlignment="1">
      <alignment/>
    </xf>
    <xf numFmtId="14" fontId="54" fillId="0" borderId="10" xfId="0" applyNumberFormat="1" applyFont="1" applyBorder="1" applyAlignment="1" applyProtection="1">
      <alignment/>
      <protection locked="0"/>
    </xf>
    <xf numFmtId="4" fontId="54" fillId="0" borderId="22" xfId="0" applyNumberFormat="1" applyFont="1" applyBorder="1" applyAlignment="1" applyProtection="1">
      <alignment/>
      <protection locked="0"/>
    </xf>
    <xf numFmtId="2" fontId="54" fillId="0" borderId="11" xfId="0" applyNumberFormat="1" applyFont="1" applyBorder="1" applyAlignment="1" applyProtection="1">
      <alignment/>
      <protection locked="0"/>
    </xf>
    <xf numFmtId="2" fontId="55" fillId="0" borderId="0" xfId="0" applyNumberFormat="1" applyFont="1" applyAlignment="1">
      <alignment/>
    </xf>
    <xf numFmtId="171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4" fontId="54" fillId="0" borderId="0" xfId="0" applyNumberFormat="1" applyFont="1" applyAlignment="1">
      <alignment horizontal="center" vertical="center"/>
    </xf>
    <xf numFmtId="0" fontId="54" fillId="35" borderId="23" xfId="0" applyFont="1" applyFill="1" applyBorder="1" applyAlignment="1">
      <alignment vertical="center"/>
    </xf>
    <xf numFmtId="0" fontId="54" fillId="35" borderId="15" xfId="0" applyFont="1" applyFill="1" applyBorder="1" applyAlignment="1">
      <alignment vertical="center"/>
    </xf>
    <xf numFmtId="2" fontId="54" fillId="38" borderId="24" xfId="0" applyNumberFormat="1" applyFont="1" applyFill="1" applyBorder="1" applyAlignment="1">
      <alignment vertical="center"/>
    </xf>
    <xf numFmtId="0" fontId="54" fillId="0" borderId="25" xfId="0" applyFont="1" applyBorder="1" applyAlignment="1" applyProtection="1">
      <alignment/>
      <protection locked="0"/>
    </xf>
    <xf numFmtId="14" fontId="54" fillId="0" borderId="14" xfId="0" applyNumberFormat="1" applyFont="1" applyBorder="1" applyAlignment="1" applyProtection="1">
      <alignment/>
      <protection locked="0"/>
    </xf>
    <xf numFmtId="2" fontId="54" fillId="0" borderId="14" xfId="0" applyNumberFormat="1" applyFont="1" applyBorder="1" applyAlignment="1" applyProtection="1">
      <alignment/>
      <protection locked="0"/>
    </xf>
    <xf numFmtId="2" fontId="54" fillId="0" borderId="10" xfId="0" applyNumberFormat="1" applyFont="1" applyBorder="1" applyAlignment="1" applyProtection="1">
      <alignment/>
      <protection locked="0"/>
    </xf>
    <xf numFmtId="14" fontId="54" fillId="0" borderId="10" xfId="0" applyNumberFormat="1" applyFont="1" applyBorder="1" applyAlignment="1" applyProtection="1">
      <alignment horizontal="right"/>
      <protection locked="0"/>
    </xf>
    <xf numFmtId="4" fontId="55" fillId="38" borderId="26" xfId="0" applyNumberFormat="1" applyFont="1" applyFill="1" applyBorder="1" applyAlignment="1">
      <alignment/>
    </xf>
    <xf numFmtId="2" fontId="55" fillId="38" borderId="27" xfId="0" applyNumberFormat="1" applyFont="1" applyFill="1" applyBorder="1" applyAlignment="1">
      <alignment/>
    </xf>
    <xf numFmtId="0" fontId="54" fillId="34" borderId="11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left" vertical="center"/>
    </xf>
    <xf numFmtId="0" fontId="54" fillId="34" borderId="13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wrapText="1"/>
    </xf>
    <xf numFmtId="4" fontId="54" fillId="0" borderId="28" xfId="0" applyNumberFormat="1" applyFont="1" applyBorder="1" applyAlignment="1" applyProtection="1">
      <alignment/>
      <protection locked="0"/>
    </xf>
    <xf numFmtId="0" fontId="55" fillId="0" borderId="29" xfId="0" applyFont="1" applyBorder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54" fillId="34" borderId="12" xfId="0" applyFont="1" applyFill="1" applyBorder="1" applyAlignment="1" applyProtection="1">
      <alignment vertical="center"/>
      <protection locked="0"/>
    </xf>
    <xf numFmtId="0" fontId="54" fillId="34" borderId="13" xfId="0" applyFont="1" applyFill="1" applyBorder="1" applyAlignment="1" applyProtection="1">
      <alignment vertical="center"/>
      <protection locked="0"/>
    </xf>
    <xf numFmtId="0" fontId="54" fillId="34" borderId="11" xfId="0" applyFont="1" applyFill="1" applyBorder="1" applyAlignment="1" applyProtection="1">
      <alignment horizontal="right" vertical="center"/>
      <protection locked="0"/>
    </xf>
    <xf numFmtId="0" fontId="53" fillId="39" borderId="10" xfId="0" applyFont="1" applyFill="1" applyBorder="1" applyAlignment="1">
      <alignment horizontal="center" vertical="center" wrapText="1"/>
    </xf>
    <xf numFmtId="170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4" fillId="35" borderId="31" xfId="0" applyNumberFormat="1" applyFont="1" applyFill="1" applyBorder="1" applyAlignment="1">
      <alignment horizontal="right" vertical="center"/>
    </xf>
    <xf numFmtId="2" fontId="55" fillId="38" borderId="24" xfId="0" applyNumberFormat="1" applyFont="1" applyFill="1" applyBorder="1" applyAlignment="1">
      <alignment/>
    </xf>
    <xf numFmtId="0" fontId="54" fillId="0" borderId="32" xfId="0" applyFont="1" applyBorder="1" applyAlignment="1" applyProtection="1">
      <alignment wrapText="1"/>
      <protection locked="0"/>
    </xf>
    <xf numFmtId="0" fontId="54" fillId="0" borderId="13" xfId="0" applyFont="1" applyBorder="1" applyAlignment="1" applyProtection="1">
      <alignment wrapText="1"/>
      <protection locked="0"/>
    </xf>
    <xf numFmtId="2" fontId="54" fillId="0" borderId="17" xfId="0" applyNumberFormat="1" applyFont="1" applyBorder="1" applyAlignment="1" applyProtection="1">
      <alignment/>
      <protection locked="0"/>
    </xf>
    <xf numFmtId="4" fontId="54" fillId="0" borderId="33" xfId="0" applyNumberFormat="1" applyFont="1" applyBorder="1" applyAlignment="1" applyProtection="1">
      <alignment/>
      <protection locked="0"/>
    </xf>
    <xf numFmtId="4" fontId="54" fillId="0" borderId="34" xfId="0" applyNumberFormat="1" applyFont="1" applyBorder="1" applyAlignment="1" applyProtection="1">
      <alignment/>
      <protection locked="0"/>
    </xf>
    <xf numFmtId="4" fontId="54" fillId="0" borderId="35" xfId="0" applyNumberFormat="1" applyFont="1" applyBorder="1" applyAlignment="1" applyProtection="1">
      <alignment/>
      <protection locked="0"/>
    </xf>
    <xf numFmtId="0" fontId="53" fillId="39" borderId="10" xfId="0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vertical="center" wrapText="1"/>
    </xf>
    <xf numFmtId="4" fontId="54" fillId="0" borderId="11" xfId="0" applyNumberFormat="1" applyFont="1" applyBorder="1" applyAlignment="1" applyProtection="1">
      <alignment horizontal="right" vertical="center"/>
      <protection locked="0"/>
    </xf>
    <xf numFmtId="4" fontId="54" fillId="0" borderId="13" xfId="0" applyNumberFormat="1" applyFont="1" applyBorder="1" applyAlignment="1" applyProtection="1">
      <alignment horizontal="right" vertical="center"/>
      <protection locked="0"/>
    </xf>
    <xf numFmtId="0" fontId="54" fillId="34" borderId="11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4" fillId="34" borderId="13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right" vertical="center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35" borderId="27" xfId="0" applyFont="1" applyFill="1" applyBorder="1" applyAlignment="1">
      <alignment vertical="center" wrapText="1"/>
    </xf>
    <xf numFmtId="4" fontId="54" fillId="37" borderId="11" xfId="0" applyNumberFormat="1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37" xfId="0" applyNumberFormat="1" applyFont="1" applyBorder="1" applyAlignment="1">
      <alignment horizontal="right" vertical="center"/>
    </xf>
    <xf numFmtId="4" fontId="54" fillId="35" borderId="11" xfId="0" applyNumberFormat="1" applyFont="1" applyFill="1" applyBorder="1" applyAlignment="1">
      <alignment horizontal="right" vertical="center"/>
    </xf>
    <xf numFmtId="4" fontId="55" fillId="33" borderId="11" xfId="0" applyNumberFormat="1" applyFont="1" applyFill="1" applyBorder="1" applyAlignment="1">
      <alignment horizontal="right" vertical="center"/>
    </xf>
    <xf numFmtId="4" fontId="54" fillId="0" borderId="36" xfId="0" applyNumberFormat="1" applyFont="1" applyBorder="1" applyAlignment="1">
      <alignment horizontal="center" vertical="center"/>
    </xf>
    <xf numFmtId="4" fontId="54" fillId="0" borderId="37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right" vertical="center"/>
    </xf>
    <xf numFmtId="0" fontId="57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54" fillId="0" borderId="38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0" fontId="54" fillId="33" borderId="10" xfId="0" applyFont="1" applyFill="1" applyBorder="1" applyAlignment="1" applyProtection="1">
      <alignment wrapText="1"/>
      <protection locked="0"/>
    </xf>
    <xf numFmtId="0" fontId="54" fillId="0" borderId="39" xfId="0" applyFont="1" applyBorder="1" applyAlignment="1" applyProtection="1">
      <alignment wrapText="1"/>
      <protection locked="0"/>
    </xf>
    <xf numFmtId="14" fontId="54" fillId="0" borderId="40" xfId="0" applyNumberFormat="1" applyFont="1" applyBorder="1" applyAlignment="1" applyProtection="1">
      <alignment/>
      <protection locked="0"/>
    </xf>
    <xf numFmtId="2" fontId="54" fillId="0" borderId="40" xfId="0" applyNumberFormat="1" applyFont="1" applyBorder="1" applyAlignment="1" applyProtection="1">
      <alignment/>
      <protection locked="0"/>
    </xf>
    <xf numFmtId="2" fontId="54" fillId="0" borderId="41" xfId="0" applyNumberFormat="1" applyFont="1" applyBorder="1" applyAlignment="1" applyProtection="1">
      <alignment/>
      <protection locked="0"/>
    </xf>
    <xf numFmtId="2" fontId="54" fillId="0" borderId="38" xfId="0" applyNumberFormat="1" applyFont="1" applyBorder="1" applyAlignment="1" applyProtection="1">
      <alignment/>
      <protection locked="0"/>
    </xf>
    <xf numFmtId="4" fontId="9" fillId="0" borderId="42" xfId="0" applyNumberFormat="1" applyFont="1" applyBorder="1" applyAlignment="1" applyProtection="1">
      <alignment/>
      <protection locked="0"/>
    </xf>
    <xf numFmtId="4" fontId="54" fillId="0" borderId="21" xfId="0" applyNumberFormat="1" applyFont="1" applyBorder="1" applyAlignment="1" applyProtection="1">
      <alignment/>
      <protection locked="0"/>
    </xf>
    <xf numFmtId="2" fontId="54" fillId="0" borderId="43" xfId="0" applyNumberFormat="1" applyFont="1" applyBorder="1" applyAlignment="1" applyProtection="1">
      <alignment/>
      <protection locked="0"/>
    </xf>
    <xf numFmtId="0" fontId="54" fillId="35" borderId="26" xfId="0" applyFont="1" applyFill="1" applyBorder="1" applyAlignment="1">
      <alignment vertical="center" wrapText="1"/>
    </xf>
    <xf numFmtId="0" fontId="54" fillId="35" borderId="15" xfId="0" applyFont="1" applyFill="1" applyBorder="1" applyAlignment="1">
      <alignment horizontal="left" vertical="top" wrapText="1"/>
    </xf>
    <xf numFmtId="0" fontId="54" fillId="38" borderId="15" xfId="0" applyFont="1" applyFill="1" applyBorder="1" applyAlignment="1">
      <alignment vertical="center" wrapText="1"/>
    </xf>
    <xf numFmtId="0" fontId="54" fillId="38" borderId="27" xfId="0" applyFont="1" applyFill="1" applyBorder="1" applyAlignment="1">
      <alignment vertical="center" wrapText="1"/>
    </xf>
    <xf numFmtId="0" fontId="54" fillId="38" borderId="23" xfId="0" applyFont="1" applyFill="1" applyBorder="1" applyAlignment="1">
      <alignment vertical="center" wrapText="1"/>
    </xf>
    <xf numFmtId="2" fontId="54" fillId="38" borderId="16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2" fontId="54" fillId="0" borderId="25" xfId="0" applyNumberFormat="1" applyFont="1" applyBorder="1" applyAlignment="1" applyProtection="1">
      <alignment/>
      <protection locked="0"/>
    </xf>
    <xf numFmtId="4" fontId="54" fillId="37" borderId="10" xfId="0" applyNumberFormat="1" applyFont="1" applyFill="1" applyBorder="1" applyAlignment="1">
      <alignment horizontal="right" vertical="center"/>
    </xf>
    <xf numFmtId="4" fontId="55" fillId="33" borderId="10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4" fontId="54" fillId="37" borderId="11" xfId="0" applyNumberFormat="1" applyFont="1" applyFill="1" applyBorder="1" applyAlignment="1">
      <alignment horizontal="right" vertical="center"/>
    </xf>
    <xf numFmtId="4" fontId="54" fillId="37" borderId="13" xfId="0" applyNumberFormat="1" applyFont="1" applyFill="1" applyBorder="1" applyAlignment="1">
      <alignment horizontal="right" vertical="center"/>
    </xf>
    <xf numFmtId="4" fontId="54" fillId="0" borderId="10" xfId="0" applyNumberFormat="1" applyFont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" fontId="54" fillId="35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58" fillId="0" borderId="1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5" fillId="0" borderId="0" xfId="0" applyFont="1" applyAlignment="1" applyProtection="1">
      <alignment horizontal="center"/>
      <protection locked="0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4" fillId="34" borderId="11" xfId="0" applyFont="1" applyFill="1" applyBorder="1" applyAlignment="1" applyProtection="1">
      <alignment horizontal="left" vertical="center"/>
      <protection locked="0"/>
    </xf>
    <xf numFmtId="0" fontId="54" fillId="34" borderId="12" xfId="0" applyFont="1" applyFill="1" applyBorder="1" applyAlignment="1" applyProtection="1">
      <alignment horizontal="left" vertical="center"/>
      <protection locked="0"/>
    </xf>
    <xf numFmtId="0" fontId="54" fillId="34" borderId="13" xfId="0" applyFont="1" applyFill="1" applyBorder="1" applyAlignment="1" applyProtection="1">
      <alignment horizontal="left" vertical="center"/>
      <protection locked="0"/>
    </xf>
    <xf numFmtId="2" fontId="53" fillId="40" borderId="44" xfId="0" applyNumberFormat="1" applyFont="1" applyFill="1" applyBorder="1" applyAlignment="1">
      <alignment horizontal="center" vertical="center" wrapText="1"/>
    </xf>
    <xf numFmtId="2" fontId="53" fillId="40" borderId="40" xfId="0" applyNumberFormat="1" applyFont="1" applyFill="1" applyBorder="1" applyAlignment="1">
      <alignment horizontal="center" vertical="center" wrapText="1"/>
    </xf>
    <xf numFmtId="2" fontId="53" fillId="40" borderId="38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45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/>
    </xf>
    <xf numFmtId="0" fontId="53" fillId="40" borderId="10" xfId="0" applyFont="1" applyFill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45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4" fillId="0" borderId="11" xfId="0" applyNumberFormat="1" applyFont="1" applyBorder="1" applyAlignment="1" applyProtection="1">
      <alignment horizontal="right" vertical="center"/>
      <protection locked="0"/>
    </xf>
    <xf numFmtId="4" fontId="54" fillId="0" borderId="13" xfId="0" applyNumberFormat="1" applyFont="1" applyBorder="1" applyAlignment="1" applyProtection="1">
      <alignment horizontal="right" vertical="center"/>
      <protection locked="0"/>
    </xf>
    <xf numFmtId="0" fontId="55" fillId="38" borderId="23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2" fontId="54" fillId="0" borderId="46" xfId="0" applyNumberFormat="1" applyFont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2" fontId="54" fillId="0" borderId="47" xfId="0" applyNumberFormat="1" applyFont="1" applyBorder="1" applyAlignment="1">
      <alignment horizontal="center"/>
    </xf>
    <xf numFmtId="2" fontId="54" fillId="0" borderId="48" xfId="0" applyNumberFormat="1" applyFont="1" applyBorder="1" applyAlignment="1">
      <alignment horizontal="center"/>
    </xf>
    <xf numFmtId="0" fontId="55" fillId="38" borderId="49" xfId="0" applyFont="1" applyFill="1" applyBorder="1" applyAlignment="1">
      <alignment horizontal="center"/>
    </xf>
    <xf numFmtId="0" fontId="55" fillId="38" borderId="5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left" vertical="center"/>
    </xf>
    <xf numFmtId="0" fontId="55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4" fontId="55" fillId="33" borderId="11" xfId="0" applyNumberFormat="1" applyFont="1" applyFill="1" applyBorder="1" applyAlignment="1">
      <alignment horizontal="right" vertical="center"/>
    </xf>
    <xf numFmtId="4" fontId="55" fillId="33" borderId="13" xfId="0" applyNumberFormat="1" applyFont="1" applyFill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37" xfId="0" applyNumberFormat="1" applyFont="1" applyBorder="1" applyAlignment="1">
      <alignment horizontal="right" vertical="center"/>
    </xf>
    <xf numFmtId="4" fontId="54" fillId="0" borderId="12" xfId="0" applyNumberFormat="1" applyFont="1" applyBorder="1" applyAlignment="1">
      <alignment horizontal="right" vertical="center"/>
    </xf>
    <xf numFmtId="4" fontId="54" fillId="0" borderId="11" xfId="0" applyNumberFormat="1" applyFont="1" applyBorder="1" applyAlignment="1">
      <alignment horizontal="right" vertical="center"/>
    </xf>
    <xf numFmtId="4" fontId="54" fillId="0" borderId="13" xfId="0" applyNumberFormat="1" applyFont="1" applyBorder="1" applyAlignment="1">
      <alignment horizontal="right" vertical="center"/>
    </xf>
    <xf numFmtId="4" fontId="54" fillId="35" borderId="11" xfId="0" applyNumberFormat="1" applyFont="1" applyFill="1" applyBorder="1" applyAlignment="1">
      <alignment horizontal="right" vertical="center"/>
    </xf>
    <xf numFmtId="4" fontId="54" fillId="35" borderId="13" xfId="0" applyNumberFormat="1" applyFont="1" applyFill="1" applyBorder="1" applyAlignment="1">
      <alignment horizontal="right" vertical="center"/>
    </xf>
    <xf numFmtId="4" fontId="54" fillId="0" borderId="0" xfId="0" applyNumberFormat="1" applyFont="1" applyAlignment="1">
      <alignment horizontal="right" vertical="center"/>
    </xf>
    <xf numFmtId="0" fontId="54" fillId="34" borderId="11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left" vertical="center"/>
    </xf>
    <xf numFmtId="0" fontId="54" fillId="34" borderId="13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right"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25</xdr:row>
      <xdr:rowOff>28575</xdr:rowOff>
    </xdr:from>
    <xdr:to>
      <xdr:col>1</xdr:col>
      <xdr:colOff>2381250</xdr:colOff>
      <xdr:row>26</xdr:row>
      <xdr:rowOff>190500</xdr:rowOff>
    </xdr:to>
    <xdr:sp>
      <xdr:nvSpPr>
        <xdr:cNvPr id="1" name="Legende: Linie 2"/>
        <xdr:cNvSpPr>
          <a:spLocks/>
        </xdr:cNvSpPr>
      </xdr:nvSpPr>
      <xdr:spPr>
        <a:xfrm>
          <a:off x="1209675" y="5695950"/>
          <a:ext cx="2295525" cy="352425"/>
        </a:xfrm>
        <a:prstGeom prst="borderCallout1">
          <a:avLst>
            <a:gd name="adj1" fmla="val 66254"/>
            <a:gd name="adj2" fmla="val 67893"/>
            <a:gd name="adj3" fmla="val 50162"/>
            <a:gd name="adj4" fmla="val 49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Fügt</a:t>
          </a:r>
          <a:r>
            <a:rPr lang="en-US" cap="none" sz="750" b="0" i="0" u="none" baseline="0">
              <a:solidFill>
                <a:srgbClr val="000000"/>
              </a:solidFill>
            </a:rPr>
            <a:t> eine Zeile bei den Einnahmen/Eigenmitteln hinzu.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25</xdr:row>
      <xdr:rowOff>28575</xdr:rowOff>
    </xdr:from>
    <xdr:to>
      <xdr:col>3</xdr:col>
      <xdr:colOff>66675</xdr:colOff>
      <xdr:row>26</xdr:row>
      <xdr:rowOff>171450</xdr:rowOff>
    </xdr:to>
    <xdr:sp>
      <xdr:nvSpPr>
        <xdr:cNvPr id="2" name="Legende: Linie 5"/>
        <xdr:cNvSpPr>
          <a:spLocks/>
        </xdr:cNvSpPr>
      </xdr:nvSpPr>
      <xdr:spPr>
        <a:xfrm>
          <a:off x="3505200" y="5695950"/>
          <a:ext cx="1371600" cy="333375"/>
        </a:xfrm>
        <a:prstGeom prst="borderCallout1">
          <a:avLst>
            <a:gd name="adj1" fmla="val 44337"/>
            <a:gd name="adj2" fmla="val 63564"/>
            <a:gd name="adj3" fmla="val 50162"/>
            <a:gd name="adj4" fmla="val 49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Entfernt die letzte Zeile bei den Einnahmen/Eigenmitteln.
</a:t>
          </a:r>
        </a:p>
      </xdr:txBody>
    </xdr:sp>
    <xdr:clientData/>
  </xdr:twoCellAnchor>
  <xdr:twoCellAnchor>
    <xdr:from>
      <xdr:col>1</xdr:col>
      <xdr:colOff>219075</xdr:colOff>
      <xdr:row>35</xdr:row>
      <xdr:rowOff>133350</xdr:rowOff>
    </xdr:from>
    <xdr:to>
      <xdr:col>1</xdr:col>
      <xdr:colOff>1847850</xdr:colOff>
      <xdr:row>37</xdr:row>
      <xdr:rowOff>76200</xdr:rowOff>
    </xdr:to>
    <xdr:sp>
      <xdr:nvSpPr>
        <xdr:cNvPr id="3" name="Legende: Linie 2"/>
        <xdr:cNvSpPr>
          <a:spLocks/>
        </xdr:cNvSpPr>
      </xdr:nvSpPr>
      <xdr:spPr>
        <a:xfrm>
          <a:off x="1343025" y="8229600"/>
          <a:ext cx="1628775" cy="323850"/>
        </a:xfrm>
        <a:prstGeom prst="borderCallout1">
          <a:avLst>
            <a:gd name="adj1" fmla="val 66254"/>
            <a:gd name="adj2" fmla="val 67893"/>
            <a:gd name="adj3" fmla="val 50162"/>
            <a:gd name="adj4" fmla="val 49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Fügt</a:t>
          </a:r>
          <a:r>
            <a:rPr lang="en-US" cap="none" sz="750" b="0" i="0" u="none" baseline="0">
              <a:solidFill>
                <a:srgbClr val="000000"/>
              </a:solidFill>
            </a:rPr>
            <a:t> eine Zeile bei den Förderungen hinzu.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1981200</xdr:colOff>
      <xdr:row>35</xdr:row>
      <xdr:rowOff>47625</xdr:rowOff>
    </xdr:from>
    <xdr:to>
      <xdr:col>2</xdr:col>
      <xdr:colOff>619125</xdr:colOff>
      <xdr:row>37</xdr:row>
      <xdr:rowOff>0</xdr:rowOff>
    </xdr:to>
    <xdr:sp>
      <xdr:nvSpPr>
        <xdr:cNvPr id="4" name="Legende: Linie 2"/>
        <xdr:cNvSpPr>
          <a:spLocks/>
        </xdr:cNvSpPr>
      </xdr:nvSpPr>
      <xdr:spPr>
        <a:xfrm>
          <a:off x="3105150" y="8143875"/>
          <a:ext cx="1019175" cy="333375"/>
        </a:xfrm>
        <a:prstGeom prst="borderCallout1">
          <a:avLst>
            <a:gd name="adj1" fmla="val 48425"/>
            <a:gd name="adj2" fmla="val 57023"/>
            <a:gd name="adj3" fmla="val 50162"/>
            <a:gd name="adj4" fmla="val 49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Entfernt die letzte Zeile bei den Förderungen.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1</xdr:col>
      <xdr:colOff>238125</xdr:colOff>
      <xdr:row>18</xdr:row>
      <xdr:rowOff>9525</xdr:rowOff>
    </xdr:to>
    <xdr:sp>
      <xdr:nvSpPr>
        <xdr:cNvPr id="1" name="Legende: Linie 2"/>
        <xdr:cNvSpPr>
          <a:spLocks/>
        </xdr:cNvSpPr>
      </xdr:nvSpPr>
      <xdr:spPr>
        <a:xfrm>
          <a:off x="0" y="4257675"/>
          <a:ext cx="1552575" cy="704850"/>
        </a:xfrm>
        <a:prstGeom prst="borderCallout1">
          <a:avLst>
            <a:gd name="adj1" fmla="val 58407"/>
            <a:gd name="adj2" fmla="val 35148"/>
            <a:gd name="adj3" fmla="val 50162"/>
            <a:gd name="adj4" fmla="val 49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Lädt alle Planwerte
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Sachkosten, Einnahmen u. Förderungen)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aus dem Finanzplan in den Finanzbericht.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1038225</xdr:colOff>
      <xdr:row>26</xdr:row>
      <xdr:rowOff>0</xdr:rowOff>
    </xdr:from>
    <xdr:to>
      <xdr:col>2</xdr:col>
      <xdr:colOff>847725</xdr:colOff>
      <xdr:row>28</xdr:row>
      <xdr:rowOff>0</xdr:rowOff>
    </xdr:to>
    <xdr:sp>
      <xdr:nvSpPr>
        <xdr:cNvPr id="2" name="Legende: Linie 4"/>
        <xdr:cNvSpPr>
          <a:spLocks/>
        </xdr:cNvSpPr>
      </xdr:nvSpPr>
      <xdr:spPr>
        <a:xfrm>
          <a:off x="2352675" y="6477000"/>
          <a:ext cx="1962150" cy="381000"/>
        </a:xfrm>
        <a:prstGeom prst="borderCallout1">
          <a:avLst>
            <a:gd name="adj1" fmla="val 9078"/>
            <a:gd name="adj2" fmla="val 61976"/>
            <a:gd name="adj3" fmla="val -49837"/>
            <a:gd name="adj4" fmla="val 48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Fügt nur im Finanzbericht eine zusätzliche Zeile bei den Einnahmen/Eigenmitteln hinzu.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542925</xdr:colOff>
      <xdr:row>35</xdr:row>
      <xdr:rowOff>123825</xdr:rowOff>
    </xdr:from>
    <xdr:to>
      <xdr:col>1</xdr:col>
      <xdr:colOff>2152650</xdr:colOff>
      <xdr:row>37</xdr:row>
      <xdr:rowOff>171450</xdr:rowOff>
    </xdr:to>
    <xdr:sp>
      <xdr:nvSpPr>
        <xdr:cNvPr id="3" name="Legende: Linie 4"/>
        <xdr:cNvSpPr>
          <a:spLocks/>
        </xdr:cNvSpPr>
      </xdr:nvSpPr>
      <xdr:spPr>
        <a:xfrm>
          <a:off x="1857375" y="8858250"/>
          <a:ext cx="1609725" cy="428625"/>
        </a:xfrm>
        <a:prstGeom prst="borderCallout1">
          <a:avLst>
            <a:gd name="adj1" fmla="val 13995"/>
            <a:gd name="adj2" fmla="val 80592"/>
            <a:gd name="adj3" fmla="val -49837"/>
            <a:gd name="adj4" fmla="val 48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Fügt nur im Finanzbericht eine zusätzliche Zeile bei den Förderungen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hinzu.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6" tint="0.5999900102615356"/>
    <pageSetUpPr fitToPage="1"/>
  </sheetPr>
  <dimension ref="A1:J65"/>
  <sheetViews>
    <sheetView zoomScale="110" zoomScaleNormal="110" zoomScalePageLayoutView="0" workbookViewId="0" topLeftCell="A1">
      <selection activeCell="G38" sqref="G38"/>
    </sheetView>
  </sheetViews>
  <sheetFormatPr defaultColWidth="11.421875" defaultRowHeight="15"/>
  <cols>
    <col min="1" max="1" width="16.8515625" style="0" customWidth="1"/>
    <col min="2" max="2" width="35.7109375" style="0" customWidth="1"/>
    <col min="3" max="3" width="19.57421875" style="0" customWidth="1"/>
    <col min="4" max="4" width="1.7109375" style="0" customWidth="1"/>
    <col min="5" max="5" width="18.57421875" style="0" customWidth="1"/>
    <col min="6" max="6" width="19.57421875" style="0" customWidth="1"/>
    <col min="7" max="7" width="12.7109375" style="4" customWidth="1"/>
    <col min="8" max="8" width="62.7109375" style="3" customWidth="1"/>
    <col min="9" max="9" width="11.421875" style="0" customWidth="1"/>
  </cols>
  <sheetData>
    <row r="1" spans="1:8" ht="15">
      <c r="A1" s="8" t="s">
        <v>31</v>
      </c>
      <c r="B1" s="161" t="s">
        <v>55</v>
      </c>
      <c r="C1" s="161"/>
      <c r="D1" s="161"/>
      <c r="E1" s="161"/>
      <c r="F1" s="161"/>
      <c r="G1" s="161"/>
      <c r="H1" s="161"/>
    </row>
    <row r="2" spans="1:8" ht="15" customHeight="1">
      <c r="A2" s="8" t="s">
        <v>18</v>
      </c>
      <c r="B2" s="162" t="s">
        <v>112</v>
      </c>
      <c r="C2" s="163"/>
      <c r="D2" s="163"/>
      <c r="E2" s="163"/>
      <c r="F2" s="163"/>
      <c r="G2" s="163"/>
      <c r="H2" s="164"/>
    </row>
    <row r="3" spans="1:8" ht="34.5" customHeight="1">
      <c r="A3" s="9" t="s">
        <v>26</v>
      </c>
      <c r="B3" s="162" t="s">
        <v>84</v>
      </c>
      <c r="C3" s="163"/>
      <c r="D3" s="163"/>
      <c r="E3" s="163"/>
      <c r="F3" s="163"/>
      <c r="G3" s="163"/>
      <c r="H3" s="164"/>
    </row>
    <row r="4" spans="1:8" ht="24" customHeight="1">
      <c r="A4" s="11" t="s">
        <v>44</v>
      </c>
      <c r="B4" s="161" t="s">
        <v>114</v>
      </c>
      <c r="C4" s="161"/>
      <c r="D4" s="161"/>
      <c r="E4" s="161"/>
      <c r="F4" s="161"/>
      <c r="G4" s="161"/>
      <c r="H4" s="161"/>
    </row>
    <row r="5" spans="1:8" ht="15">
      <c r="A5" s="10" t="s">
        <v>19</v>
      </c>
      <c r="B5" s="161" t="s">
        <v>59</v>
      </c>
      <c r="C5" s="161"/>
      <c r="D5" s="161"/>
      <c r="E5" s="161"/>
      <c r="F5" s="161"/>
      <c r="G5" s="161"/>
      <c r="H5" s="161"/>
    </row>
    <row r="6" spans="1:8" ht="15">
      <c r="A6" s="10" t="s">
        <v>20</v>
      </c>
      <c r="B6" s="161" t="s">
        <v>105</v>
      </c>
      <c r="C6" s="161"/>
      <c r="D6" s="161"/>
      <c r="E6" s="161"/>
      <c r="F6" s="161"/>
      <c r="G6" s="161"/>
      <c r="H6" s="161"/>
    </row>
    <row r="7" spans="1:8" ht="15">
      <c r="A7" s="11" t="s">
        <v>21</v>
      </c>
      <c r="B7" s="161" t="s">
        <v>61</v>
      </c>
      <c r="C7" s="161"/>
      <c r="D7" s="161"/>
      <c r="E7" s="161"/>
      <c r="F7" s="161"/>
      <c r="G7" s="161"/>
      <c r="H7" s="161"/>
    </row>
    <row r="8" spans="1:8" ht="35.25" customHeight="1">
      <c r="A8" s="11" t="s">
        <v>22</v>
      </c>
      <c r="B8" s="166" t="s">
        <v>62</v>
      </c>
      <c r="C8" s="166"/>
      <c r="D8" s="166"/>
      <c r="E8" s="166"/>
      <c r="F8" s="166"/>
      <c r="G8" s="166"/>
      <c r="H8" s="166"/>
    </row>
    <row r="9" spans="1:8" ht="15">
      <c r="A9" s="11" t="s">
        <v>60</v>
      </c>
      <c r="B9" s="161" t="s">
        <v>111</v>
      </c>
      <c r="C9" s="161"/>
      <c r="D9" s="161"/>
      <c r="E9" s="161"/>
      <c r="F9" s="161"/>
      <c r="G9" s="161"/>
      <c r="H9" s="161"/>
    </row>
    <row r="10" spans="1:8" ht="24" customHeight="1">
      <c r="A10" s="11" t="s">
        <v>63</v>
      </c>
      <c r="B10" s="167" t="s">
        <v>64</v>
      </c>
      <c r="C10" s="168"/>
      <c r="D10" s="168"/>
      <c r="E10" s="168"/>
      <c r="F10" s="168"/>
      <c r="G10" s="168"/>
      <c r="H10" s="169"/>
    </row>
    <row r="11" spans="1:8" ht="15">
      <c r="A11" s="165" t="s">
        <v>31</v>
      </c>
      <c r="B11" s="165"/>
      <c r="C11" s="170" t="s">
        <v>42</v>
      </c>
      <c r="D11" s="171"/>
      <c r="E11" s="171"/>
      <c r="F11" s="171"/>
      <c r="G11" s="171"/>
      <c r="H11" s="172"/>
    </row>
    <row r="12" spans="1:8" ht="15">
      <c r="A12" s="165" t="s">
        <v>11</v>
      </c>
      <c r="B12" s="165"/>
      <c r="C12" s="170" t="s">
        <v>67</v>
      </c>
      <c r="D12" s="171"/>
      <c r="E12" s="171"/>
      <c r="F12" s="171"/>
      <c r="G12" s="171"/>
      <c r="H12" s="172"/>
    </row>
    <row r="13" spans="1:8" ht="15">
      <c r="A13" s="181" t="s">
        <v>26</v>
      </c>
      <c r="B13" s="182"/>
      <c r="C13" s="170" t="s">
        <v>27</v>
      </c>
      <c r="D13" s="171"/>
      <c r="E13" s="171"/>
      <c r="F13" s="171"/>
      <c r="G13" s="171"/>
      <c r="H13" s="172"/>
    </row>
    <row r="14" spans="1:8" ht="15">
      <c r="A14" s="176" t="s">
        <v>44</v>
      </c>
      <c r="B14" s="177" t="s">
        <v>44</v>
      </c>
      <c r="C14" s="12" t="s">
        <v>46</v>
      </c>
      <c r="D14" s="13"/>
      <c r="E14" s="13"/>
      <c r="F14" s="13"/>
      <c r="G14" s="13"/>
      <c r="H14" s="14"/>
    </row>
    <row r="15" spans="1:8" ht="15">
      <c r="A15" s="176" t="s">
        <v>56</v>
      </c>
      <c r="B15" s="176"/>
      <c r="C15" s="89">
        <v>2023</v>
      </c>
      <c r="D15" s="87" t="s">
        <v>58</v>
      </c>
      <c r="E15" s="13">
        <v>2024</v>
      </c>
      <c r="F15" s="87"/>
      <c r="G15" s="87"/>
      <c r="H15" s="88"/>
    </row>
    <row r="16" spans="1:9" ht="15">
      <c r="A16" s="15"/>
      <c r="B16" s="15"/>
      <c r="C16" s="15"/>
      <c r="D16" s="183"/>
      <c r="E16" s="183"/>
      <c r="F16" s="15"/>
      <c r="G16" s="16"/>
      <c r="H16" s="17"/>
      <c r="I16" s="15"/>
    </row>
    <row r="17" spans="1:9" ht="28.5">
      <c r="A17" s="15"/>
      <c r="B17" s="15"/>
      <c r="C17" s="18" t="str">
        <f>"Ist "&amp;C15-2&amp;"/"&amp;E15-2</f>
        <v>Ist 2021/2022</v>
      </c>
      <c r="D17" s="178" t="str">
        <f>"Plan/Ist "&amp;C15-1&amp;"/"&amp;E15-1</f>
        <v>Plan/Ist 2022/2023</v>
      </c>
      <c r="E17" s="178"/>
      <c r="F17" s="18" t="str">
        <f>"Plan "&amp;C15&amp;"/"&amp;E15</f>
        <v>Plan 2023/2024</v>
      </c>
      <c r="G17" s="18" t="s">
        <v>16</v>
      </c>
      <c r="H17" s="19" t="str">
        <f>"Begründung (wenn Abweichung gegenüber Plan "&amp;C15-1&amp;"/"&amp;E15-1&amp;" über 2% und EUR 1.000,-- ist)"</f>
        <v>Begründung (wenn Abweichung gegenüber Plan 2022/2023 über 2% und EUR 1.000,-- ist)</v>
      </c>
      <c r="I17" s="15"/>
    </row>
    <row r="18" spans="1:9" ht="15">
      <c r="A18" s="15"/>
      <c r="B18" s="20" t="s">
        <v>1</v>
      </c>
      <c r="C18" s="15"/>
      <c r="D18" s="184"/>
      <c r="E18" s="184"/>
      <c r="F18" s="15"/>
      <c r="G18" s="21"/>
      <c r="H18" s="17"/>
      <c r="I18" s="15"/>
    </row>
    <row r="19" spans="1:9" ht="15" customHeight="1">
      <c r="A19" s="90" t="s">
        <v>12</v>
      </c>
      <c r="B19" s="22" t="s">
        <v>0</v>
      </c>
      <c r="C19" s="23">
        <v>49550</v>
      </c>
      <c r="D19" s="179">
        <v>51530</v>
      </c>
      <c r="E19" s="179"/>
      <c r="F19" s="23">
        <v>71530</v>
      </c>
      <c r="G19" s="24">
        <f>(F19-D19)/D19*100</f>
        <v>38.81234232485931</v>
      </c>
      <c r="H19" s="25" t="s">
        <v>24</v>
      </c>
      <c r="I19" s="15"/>
    </row>
    <row r="20" spans="1:9" ht="15">
      <c r="A20" s="15"/>
      <c r="B20" s="15"/>
      <c r="C20" s="31"/>
      <c r="D20" s="154"/>
      <c r="E20" s="154"/>
      <c r="F20" s="31"/>
      <c r="G20" s="32"/>
      <c r="H20" s="17">
        <f>IF(ISBLANK(F20),"",IF(AND(OR(G20&gt;=2,G20&lt;=-2),OR((E20-F20)&gt;=1000,(E20-F20)&lt;=-1000)),"Bitte Begründung in dieser Zelle angeben",""))</f>
      </c>
      <c r="I20" s="15"/>
    </row>
    <row r="21" spans="1:9" ht="15">
      <c r="A21" s="33"/>
      <c r="B21" s="20" t="s">
        <v>4</v>
      </c>
      <c r="C21" s="31"/>
      <c r="D21" s="148"/>
      <c r="E21" s="148"/>
      <c r="F21" s="31"/>
      <c r="G21" s="32"/>
      <c r="H21" s="17">
        <f>IF(ISBLANK(F21),"",IF(AND(OR(G21&gt;=2,G21&lt;=-2),OR((E21-F21)&gt;=1000,(E21-F21)&lt;=-1000)),"Bitte Begründung in dieser Zelle angeben",""))</f>
      </c>
      <c r="I21" s="15"/>
    </row>
    <row r="22" spans="1:9" ht="15">
      <c r="A22" s="90" t="s">
        <v>12</v>
      </c>
      <c r="B22" s="28" t="s">
        <v>0</v>
      </c>
      <c r="C22" s="23">
        <v>285000</v>
      </c>
      <c r="D22" s="158">
        <v>286000</v>
      </c>
      <c r="E22" s="158"/>
      <c r="F22" s="29">
        <v>290000</v>
      </c>
      <c r="G22" s="34">
        <f>IF(OR(D22=0,F22=0),"-",F22/D22*100-100)</f>
        <v>1.3986013986014</v>
      </c>
      <c r="H22" s="92"/>
      <c r="I22" s="15"/>
    </row>
    <row r="23" spans="1:9" ht="15">
      <c r="A23" s="15"/>
      <c r="B23" s="15"/>
      <c r="C23" s="31"/>
      <c r="D23" s="154"/>
      <c r="E23" s="154"/>
      <c r="F23" s="31"/>
      <c r="G23" s="35"/>
      <c r="H23" s="17">
        <f>IF(ISBLANK(F23),"",IF(AND(OR(G23&gt;=2,G23&lt;=-2),OR((E23-F23)&gt;=1000,(E23-F23)&lt;=-1000)),"Bitte Begründung in dieser Zelle angeben",""))</f>
      </c>
      <c r="I23" s="15"/>
    </row>
    <row r="24" spans="1:9" ht="15">
      <c r="A24" s="15"/>
      <c r="B24" s="20" t="s">
        <v>5</v>
      </c>
      <c r="C24" s="31"/>
      <c r="D24" s="148"/>
      <c r="E24" s="148"/>
      <c r="F24" s="31"/>
      <c r="G24" s="35"/>
      <c r="H24" s="17">
        <f>IF(ISBLANK(F24),"",IF(AND(OR(G24&gt;=2,G24&lt;=-2),OR((E24-F24)&gt;=1000,(E24-F24)&lt;=-1000)),"Bitte Begründung in dieser Zelle angeben",""))</f>
      </c>
      <c r="I24" s="15"/>
    </row>
    <row r="25" spans="1:9" ht="15">
      <c r="A25" s="15"/>
      <c r="B25" s="28" t="s">
        <v>6</v>
      </c>
      <c r="C25" s="29">
        <f>C19+C22</f>
        <v>334550</v>
      </c>
      <c r="D25" s="158">
        <f>D19+D22</f>
        <v>337530</v>
      </c>
      <c r="E25" s="158"/>
      <c r="F25" s="29">
        <f>F19+F22</f>
        <v>361530</v>
      </c>
      <c r="G25" s="34">
        <f>IF(OR(D25=0,F25=0),"-",F25/D25*100-100)</f>
        <v>7.1104790685272405</v>
      </c>
      <c r="H25" s="30"/>
      <c r="I25" s="15"/>
    </row>
    <row r="26" spans="1:9" ht="15">
      <c r="A26" s="15"/>
      <c r="B26" s="15"/>
      <c r="C26" s="31"/>
      <c r="D26" s="154"/>
      <c r="E26" s="154"/>
      <c r="F26" s="31"/>
      <c r="G26" s="32"/>
      <c r="H26" s="17"/>
      <c r="I26" s="15"/>
    </row>
    <row r="27" spans="1:9" ht="15">
      <c r="A27" s="15"/>
      <c r="B27" s="15"/>
      <c r="C27" s="31"/>
      <c r="D27" s="155"/>
      <c r="E27" s="155"/>
      <c r="F27" s="31"/>
      <c r="G27" s="32"/>
      <c r="H27" s="17">
        <f>IF(ISBLANK(F27),"",IF(AND(OR(G27&gt;=2,G27&lt;=-2),OR((E27-F27)&gt;=1000,(E27-F27)&lt;=-1000)),"Bitte Begründung in dieser Zelle angeben",""))</f>
      </c>
      <c r="I27" s="15"/>
    </row>
    <row r="28" spans="1:9" ht="15">
      <c r="A28" s="15"/>
      <c r="B28" s="20" t="s">
        <v>38</v>
      </c>
      <c r="C28" s="31"/>
      <c r="D28" s="148"/>
      <c r="E28" s="148"/>
      <c r="F28" s="31"/>
      <c r="G28" s="32"/>
      <c r="H28" s="17">
        <f>IF(ISBLANK(F28),"",IF(AND(OR(G28&gt;=2,G28&lt;=-2),OR((E28-F28)&gt;=1000,(E28-F28)&lt;=-1000)),"Bitte Begründung in dieser Zelle angeben",""))</f>
      </c>
      <c r="I28" s="15"/>
    </row>
    <row r="29" spans="1:9" ht="42.75">
      <c r="A29" s="173" t="s">
        <v>13</v>
      </c>
      <c r="B29" s="36" t="s">
        <v>65</v>
      </c>
      <c r="C29" s="37">
        <v>40000</v>
      </c>
      <c r="D29" s="153">
        <v>50000</v>
      </c>
      <c r="E29" s="153"/>
      <c r="F29" s="37">
        <v>50000</v>
      </c>
      <c r="G29" s="38">
        <f>IF(OR(D29=0,F29=0),"-",F29/D29*100-100)</f>
        <v>0</v>
      </c>
      <c r="H29" s="25"/>
      <c r="I29" s="15"/>
    </row>
    <row r="30" spans="1:9" ht="15">
      <c r="A30" s="174"/>
      <c r="B30" s="39" t="s">
        <v>7</v>
      </c>
      <c r="C30" s="37">
        <v>35000</v>
      </c>
      <c r="D30" s="153">
        <v>39000</v>
      </c>
      <c r="E30" s="153"/>
      <c r="F30" s="37">
        <v>40000</v>
      </c>
      <c r="G30" s="38">
        <f>IF(OR(D30=0,F30=0),"-",F30/D30*100-100)</f>
        <v>2.564102564102555</v>
      </c>
      <c r="H30" s="25"/>
      <c r="I30" s="15"/>
    </row>
    <row r="31" spans="1:9" ht="15">
      <c r="A31" s="174"/>
      <c r="B31" s="39" t="s">
        <v>8</v>
      </c>
      <c r="C31" s="37">
        <v>18000</v>
      </c>
      <c r="D31" s="153">
        <v>18000</v>
      </c>
      <c r="E31" s="153"/>
      <c r="F31" s="37">
        <v>20000</v>
      </c>
      <c r="G31" s="38">
        <f>IF(OR(D31=0,F31=0),"-",F31/D31*100-100)</f>
        <v>11.111111111111114</v>
      </c>
      <c r="H31" s="25" t="s">
        <v>113</v>
      </c>
      <c r="I31" s="15"/>
    </row>
    <row r="32" spans="1:9" ht="15">
      <c r="A32" s="174"/>
      <c r="B32" s="39" t="s">
        <v>66</v>
      </c>
      <c r="C32" s="37">
        <v>0</v>
      </c>
      <c r="D32" s="185">
        <v>8.1</v>
      </c>
      <c r="E32" s="186"/>
      <c r="F32" s="37">
        <v>10</v>
      </c>
      <c r="G32" s="38">
        <f>IF(OR(D32=0,F32=0),"-",F32/D32*100-100)</f>
        <v>23.456790123456813</v>
      </c>
      <c r="H32" s="25"/>
      <c r="I32" s="15"/>
    </row>
    <row r="33" spans="1:9" ht="28.5">
      <c r="A33" s="174"/>
      <c r="B33" s="36" t="s">
        <v>96</v>
      </c>
      <c r="C33" s="23"/>
      <c r="D33" s="150"/>
      <c r="E33" s="150"/>
      <c r="F33" s="23"/>
      <c r="G33" s="38" t="str">
        <f>IF(OR(E33=0,F33=0),"-",F33/E33*100-100)</f>
        <v>-</v>
      </c>
      <c r="H33" s="25">
        <f>IF(ISBLANK(F33),"",IF(AND(OR(G33&gt;=2,G33&lt;=-2),OR((E33-F33)&gt;=100,(E33-F33)&lt;=-100)),"Bitte Begründung in dieser Zelle angeben",""))</f>
      </c>
      <c r="I33" s="15"/>
    </row>
    <row r="34" spans="1:9" ht="15">
      <c r="A34" s="174"/>
      <c r="B34" s="39" t="s">
        <v>70</v>
      </c>
      <c r="C34" s="23"/>
      <c r="D34" s="150"/>
      <c r="E34" s="150"/>
      <c r="F34" s="23"/>
      <c r="G34" s="38" t="str">
        <f>IF(OR(E34=0,F34=0),"-",F34/E34*100-100)</f>
        <v>-</v>
      </c>
      <c r="H34" s="25">
        <f>IF(ISBLANK(F34),"",IF(AND(OR(G34&gt;=2,G34&lt;=-2),OR((E34-F34)&gt;=100,(E34-F34)&lt;=-100)),"Bitte Begründung in dieser Zelle angeben",""))</f>
      </c>
      <c r="I34" s="15"/>
    </row>
    <row r="35" spans="1:9" ht="15">
      <c r="A35" s="174"/>
      <c r="B35" s="27"/>
      <c r="C35" s="23"/>
      <c r="D35" s="150"/>
      <c r="E35" s="150"/>
      <c r="F35" s="23"/>
      <c r="G35" s="38" t="str">
        <f>IF(OR(E35=0,F35=0),"-",F35/E35*100-100)</f>
        <v>-</v>
      </c>
      <c r="H35" s="25">
        <f>IF(ISBLANK(F35),"",IF(AND(OR(G35&gt;=2,G35&lt;=-2),OR((E35-F35)&gt;=100,(E35-F35)&lt;=-100)),"Bitte Begründung in dieser Zelle angeben",""))</f>
      </c>
      <c r="I35" s="15"/>
    </row>
    <row r="36" spans="1:9" ht="15">
      <c r="A36" s="175"/>
      <c r="B36" s="39" t="s">
        <v>6</v>
      </c>
      <c r="C36" s="40">
        <f>SUM(C29:C35)</f>
        <v>93000</v>
      </c>
      <c r="D36" s="151">
        <f>SUM(D29:D35)</f>
        <v>107008.1</v>
      </c>
      <c r="E36" s="152"/>
      <c r="F36" s="40">
        <f>SUM(F29:F35)</f>
        <v>110010</v>
      </c>
      <c r="G36" s="38">
        <f>IF(OR(D36=0,F36=0),"-",F36/D36*100-100)</f>
        <v>2.805301654734535</v>
      </c>
      <c r="H36" s="30"/>
      <c r="I36" s="15"/>
    </row>
    <row r="37" spans="1:9" ht="15">
      <c r="A37" s="15"/>
      <c r="B37" s="15"/>
      <c r="C37" s="31"/>
      <c r="D37" s="154"/>
      <c r="E37" s="154"/>
      <c r="F37" s="31"/>
      <c r="G37" s="41"/>
      <c r="H37" s="17"/>
      <c r="I37" s="15"/>
    </row>
    <row r="38" spans="1:10" ht="15">
      <c r="A38" s="15"/>
      <c r="B38" s="20" t="s">
        <v>39</v>
      </c>
      <c r="C38" s="31"/>
      <c r="D38" s="148"/>
      <c r="E38" s="148"/>
      <c r="F38" s="31"/>
      <c r="G38" s="41"/>
      <c r="H38" s="17"/>
      <c r="I38" s="42" t="s">
        <v>28</v>
      </c>
      <c r="J38" s="6"/>
    </row>
    <row r="39" spans="1:9" ht="15">
      <c r="A39" s="180" t="s">
        <v>13</v>
      </c>
      <c r="B39" s="39" t="s">
        <v>15</v>
      </c>
      <c r="C39" s="23"/>
      <c r="D39" s="153">
        <v>2000</v>
      </c>
      <c r="E39" s="153"/>
      <c r="F39" s="37">
        <v>2000</v>
      </c>
      <c r="G39" s="43">
        <f>IF(OR(D39=0,F39=0),"-",F39/D39*100-100)</f>
        <v>0</v>
      </c>
      <c r="H39" s="25">
        <f>IF(ISBLANK(F39),"",IF(AND(OR(G39&gt;=2,G39&lt;=-2),OR((D39-F39)&gt;=100,(D39-F39)&lt;=-100)),"Bitte Begründung in dieser Zelle angeben",""))</f>
      </c>
      <c r="I39" s="44" t="s">
        <v>29</v>
      </c>
    </row>
    <row r="40" spans="1:9" ht="15">
      <c r="A40" s="180"/>
      <c r="B40" s="39" t="s">
        <v>99</v>
      </c>
      <c r="C40" s="23">
        <v>7500</v>
      </c>
      <c r="D40" s="150"/>
      <c r="E40" s="150"/>
      <c r="F40" s="37">
        <v>5000</v>
      </c>
      <c r="G40" s="43" t="str">
        <f>IF(OR(E40=0,F40=0),"-",F40/E40*100-100)</f>
        <v>-</v>
      </c>
      <c r="H40" s="26" t="s">
        <v>43</v>
      </c>
      <c r="I40" s="44" t="s">
        <v>29</v>
      </c>
    </row>
    <row r="41" spans="1:9" ht="42.75">
      <c r="A41" s="180"/>
      <c r="B41" s="36" t="s">
        <v>68</v>
      </c>
      <c r="C41" s="23"/>
      <c r="D41" s="150"/>
      <c r="E41" s="150"/>
      <c r="F41" s="37">
        <v>4000</v>
      </c>
      <c r="G41" s="43" t="str">
        <f>IF(OR(E41=0,F41=0),"-",F41/E41*100-100)</f>
        <v>-</v>
      </c>
      <c r="H41" s="26" t="s">
        <v>102</v>
      </c>
      <c r="I41" s="44" t="s">
        <v>30</v>
      </c>
    </row>
    <row r="42" spans="1:9" ht="15">
      <c r="A42" s="180"/>
      <c r="B42" s="39" t="s">
        <v>107</v>
      </c>
      <c r="C42" s="23">
        <v>233000</v>
      </c>
      <c r="D42" s="156"/>
      <c r="E42" s="157"/>
      <c r="F42" s="37"/>
      <c r="G42" s="43" t="str">
        <f>IF(OR(E42=0,F42=0),"-",F42/E42*100-100)</f>
        <v>-</v>
      </c>
      <c r="H42" s="26"/>
      <c r="I42" s="44"/>
    </row>
    <row r="43" spans="1:9" ht="15">
      <c r="A43" s="180"/>
      <c r="B43" s="39" t="s">
        <v>69</v>
      </c>
      <c r="C43" s="23">
        <v>1500</v>
      </c>
      <c r="D43" s="150"/>
      <c r="E43" s="150"/>
      <c r="F43" s="23"/>
      <c r="G43" s="43" t="str">
        <f>IF(OR(E43=0,F43=0),"-",F43/E43*100-100)</f>
        <v>-</v>
      </c>
      <c r="H43" s="25">
        <f>IF(ISBLANK(F43),"",IF(AND(OR(G43&gt;=2,G43&lt;=-2),OR((E43-F43)&gt;=100,(E43-F43)&lt;=-100)),"Bitte Begründung in dieser Zelle angeben",""))</f>
      </c>
      <c r="I43" s="44"/>
    </row>
    <row r="44" spans="1:9" ht="15">
      <c r="A44" s="180"/>
      <c r="B44" s="39" t="s">
        <v>70</v>
      </c>
      <c r="C44" s="23"/>
      <c r="D44" s="159"/>
      <c r="E44" s="160"/>
      <c r="F44" s="23"/>
      <c r="G44" s="43"/>
      <c r="H44" s="25"/>
      <c r="I44" s="44"/>
    </row>
    <row r="45" spans="1:9" ht="15">
      <c r="A45" s="180"/>
      <c r="B45" s="27"/>
      <c r="C45" s="23"/>
      <c r="D45" s="150"/>
      <c r="E45" s="150"/>
      <c r="F45" s="23"/>
      <c r="G45" s="43" t="str">
        <f>IF(OR(E45=0,F45=0),"-",F45/E45*100-100)</f>
        <v>-</v>
      </c>
      <c r="H45" s="25">
        <f>IF(ISBLANK(F45),"",IF(AND(OR(G45&gt;=2,G45&lt;=-2),OR((E45-F45)&gt;=100,(E45-F45)&lt;=-100)),"Bitte Begründung in dieser Zelle angeben",""))</f>
      </c>
      <c r="I45" s="44"/>
    </row>
    <row r="46" spans="1:9" ht="15">
      <c r="A46" s="180"/>
      <c r="B46" s="39" t="s">
        <v>6</v>
      </c>
      <c r="C46" s="40">
        <f>SUM(C39:C45)</f>
        <v>242000</v>
      </c>
      <c r="D46" s="146">
        <f>SUM(D39:E45)</f>
        <v>2000</v>
      </c>
      <c r="E46" s="146"/>
      <c r="F46" s="40">
        <f>SUM(F39:F45)</f>
        <v>11000</v>
      </c>
      <c r="G46" s="43">
        <f>IF(OR(D46=0,F46=0),"-",F46/D46*100-100)</f>
        <v>450</v>
      </c>
      <c r="H46" s="30"/>
      <c r="I46" s="15"/>
    </row>
    <row r="47" spans="1:9" ht="15">
      <c r="A47" s="15"/>
      <c r="B47" s="15"/>
      <c r="C47" s="31"/>
      <c r="D47" s="155"/>
      <c r="E47" s="155"/>
      <c r="F47" s="31"/>
      <c r="G47" s="41"/>
      <c r="H47" s="17">
        <f>IF(ISBLANK(F47),"",IF(AND(OR(G47&gt;=2,G47&lt;=-2),OR((E47-F47)&gt;=1000,(E47-F47)&lt;=-1000)),"Bitte Begründung in dieser Zelle angeben",""))</f>
      </c>
      <c r="I47" s="15"/>
    </row>
    <row r="48" spans="1:9" ht="15">
      <c r="A48" s="15"/>
      <c r="B48" s="20" t="s">
        <v>14</v>
      </c>
      <c r="C48" s="31"/>
      <c r="D48" s="148"/>
      <c r="E48" s="148"/>
      <c r="F48" s="31"/>
      <c r="G48" s="41"/>
      <c r="H48" s="17">
        <f>IF(ISBLANK(F48),"",IF(AND(OR(G48&gt;=2,G48&lt;=-2),OR((E48-F48)&gt;=1000,(E48-F48)&lt;=-1000)),"Bitte Begründung in dieser Zelle angeben",""))</f>
      </c>
      <c r="I48" s="15"/>
    </row>
    <row r="49" spans="1:9" ht="15">
      <c r="A49" s="15"/>
      <c r="B49" s="39" t="s">
        <v>6</v>
      </c>
      <c r="C49" s="40">
        <f>C36+C46</f>
        <v>335000</v>
      </c>
      <c r="D49" s="146">
        <f>D36+D46</f>
        <v>109008.1</v>
      </c>
      <c r="E49" s="146"/>
      <c r="F49" s="40">
        <f>F36+F46</f>
        <v>121010</v>
      </c>
      <c r="G49" s="43">
        <f>IF(OR(D51=0,F51=0),"-",F51/D51*100-100)</f>
        <v>5.250306425773644</v>
      </c>
      <c r="H49" s="30"/>
      <c r="I49" s="15"/>
    </row>
    <row r="50" spans="1:9" ht="15">
      <c r="A50" s="15"/>
      <c r="B50" s="15"/>
      <c r="C50" s="31"/>
      <c r="D50" s="149"/>
      <c r="E50" s="149"/>
      <c r="F50" s="31"/>
      <c r="G50" s="41"/>
      <c r="H50" s="17"/>
      <c r="I50" s="15"/>
    </row>
    <row r="51" spans="1:9" ht="43.5">
      <c r="A51" s="15"/>
      <c r="B51" s="83" t="s">
        <v>109</v>
      </c>
      <c r="C51" s="45">
        <f>C49-C25</f>
        <v>450</v>
      </c>
      <c r="D51" s="147">
        <f>D25-D49</f>
        <v>228521.9</v>
      </c>
      <c r="E51" s="147"/>
      <c r="F51" s="45">
        <f>F25-F49</f>
        <v>240520</v>
      </c>
      <c r="G51" s="46">
        <f>IF(OR(D51=0,F51=0),"-",F51/D51*100-100)</f>
        <v>5.250306425773644</v>
      </c>
      <c r="H51" s="30"/>
      <c r="I51" s="15"/>
    </row>
    <row r="64" ht="15" hidden="1">
      <c r="D64" t="s">
        <v>27</v>
      </c>
    </row>
    <row r="65" ht="15" hidden="1">
      <c r="D65" t="s">
        <v>48</v>
      </c>
    </row>
  </sheetData>
  <sheetProtection password="CDA9" sheet="1" objects="1" scenarios="1" selectLockedCells="1" selectUnlockedCells="1"/>
  <mergeCells count="56">
    <mergeCell ref="A39:A46"/>
    <mergeCell ref="A13:B13"/>
    <mergeCell ref="A15:B15"/>
    <mergeCell ref="D16:E16"/>
    <mergeCell ref="D18:E18"/>
    <mergeCell ref="A12:B12"/>
    <mergeCell ref="C13:H13"/>
    <mergeCell ref="D20:E20"/>
    <mergeCell ref="D21:E21"/>
    <mergeCell ref="D32:E32"/>
    <mergeCell ref="B9:H9"/>
    <mergeCell ref="B10:H10"/>
    <mergeCell ref="B4:H4"/>
    <mergeCell ref="C11:H11"/>
    <mergeCell ref="C12:H12"/>
    <mergeCell ref="A29:A36"/>
    <mergeCell ref="A14:B14"/>
    <mergeCell ref="D28:E28"/>
    <mergeCell ref="D17:E17"/>
    <mergeCell ref="D19:E19"/>
    <mergeCell ref="D33:E33"/>
    <mergeCell ref="D34:E34"/>
    <mergeCell ref="B1:H1"/>
    <mergeCell ref="B2:H2"/>
    <mergeCell ref="B5:H5"/>
    <mergeCell ref="B6:H6"/>
    <mergeCell ref="A11:B11"/>
    <mergeCell ref="B3:H3"/>
    <mergeCell ref="B7:H7"/>
    <mergeCell ref="B8:H8"/>
    <mergeCell ref="D22:E22"/>
    <mergeCell ref="D25:E25"/>
    <mergeCell ref="D23:E23"/>
    <mergeCell ref="D24:E24"/>
    <mergeCell ref="D44:E44"/>
    <mergeCell ref="D26:E26"/>
    <mergeCell ref="D27:E27"/>
    <mergeCell ref="D29:E29"/>
    <mergeCell ref="D30:E30"/>
    <mergeCell ref="D31:E31"/>
    <mergeCell ref="D38:E38"/>
    <mergeCell ref="D47:E47"/>
    <mergeCell ref="D43:E43"/>
    <mergeCell ref="D45:E45"/>
    <mergeCell ref="D46:E46"/>
    <mergeCell ref="D42:E42"/>
    <mergeCell ref="D49:E49"/>
    <mergeCell ref="D51:E51"/>
    <mergeCell ref="D48:E48"/>
    <mergeCell ref="D50:E50"/>
    <mergeCell ref="D35:E35"/>
    <mergeCell ref="D36:E36"/>
    <mergeCell ref="D39:E39"/>
    <mergeCell ref="D40:E40"/>
    <mergeCell ref="D41:E41"/>
    <mergeCell ref="D37:E37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81" r:id="rId4"/>
  <headerFooter>
    <oddHeader>&amp;L&amp;A / &amp;D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6" tint="0.39998000860214233"/>
    <pageSetUpPr fitToPage="1"/>
  </sheetPr>
  <dimension ref="A1:J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28" sqref="C28"/>
    </sheetView>
  </sheetViews>
  <sheetFormatPr defaultColWidth="11.421875" defaultRowHeight="15"/>
  <cols>
    <col min="1" max="1" width="11.00390625" style="0" customWidth="1"/>
    <col min="2" max="2" width="60.28125" style="0" customWidth="1"/>
    <col min="3" max="3" width="19.140625" style="0" customWidth="1"/>
    <col min="4" max="4" width="20.8515625" style="0" customWidth="1"/>
    <col min="5" max="5" width="19.140625" style="0" customWidth="1"/>
    <col min="6" max="6" width="15.28125" style="4" customWidth="1"/>
    <col min="7" max="7" width="63.8515625" style="3" customWidth="1"/>
  </cols>
  <sheetData>
    <row r="1" spans="1:10" ht="15">
      <c r="A1" s="176" t="s">
        <v>31</v>
      </c>
      <c r="B1" s="176"/>
      <c r="C1" s="170"/>
      <c r="D1" s="171"/>
      <c r="E1" s="171"/>
      <c r="F1" s="171"/>
      <c r="G1" s="172"/>
      <c r="H1" s="15"/>
      <c r="I1" s="15"/>
      <c r="J1" s="15"/>
    </row>
    <row r="2" spans="1:10" ht="15">
      <c r="A2" s="176" t="s">
        <v>11</v>
      </c>
      <c r="B2" s="176"/>
      <c r="C2" s="170"/>
      <c r="D2" s="171"/>
      <c r="E2" s="171"/>
      <c r="F2" s="171"/>
      <c r="G2" s="172"/>
      <c r="H2" s="15"/>
      <c r="I2" s="15"/>
      <c r="J2" s="15"/>
    </row>
    <row r="3" spans="1:10" ht="15">
      <c r="A3" s="176" t="s">
        <v>26</v>
      </c>
      <c r="B3" s="177"/>
      <c r="C3" s="170"/>
      <c r="D3" s="171"/>
      <c r="E3" s="171"/>
      <c r="F3" s="171"/>
      <c r="G3" s="172"/>
      <c r="H3" s="15"/>
      <c r="J3" s="15"/>
    </row>
    <row r="4" spans="1:10" ht="15">
      <c r="A4" s="176" t="s">
        <v>44</v>
      </c>
      <c r="B4" s="177" t="s">
        <v>44</v>
      </c>
      <c r="C4" s="170"/>
      <c r="D4" s="171"/>
      <c r="E4" s="171"/>
      <c r="F4" s="171"/>
      <c r="G4" s="172"/>
      <c r="H4" s="15"/>
      <c r="J4" s="15"/>
    </row>
    <row r="5" spans="1:10" ht="15">
      <c r="A5" s="176" t="s">
        <v>56</v>
      </c>
      <c r="B5" s="176"/>
      <c r="C5" s="170" t="s">
        <v>104</v>
      </c>
      <c r="D5" s="171" t="s">
        <v>58</v>
      </c>
      <c r="E5" s="171"/>
      <c r="F5" s="171"/>
      <c r="G5" s="172"/>
      <c r="H5" s="15"/>
      <c r="I5" s="15"/>
      <c r="J5" s="15"/>
    </row>
    <row r="6" spans="1:10" ht="15">
      <c r="A6" s="15"/>
      <c r="B6" s="15"/>
      <c r="C6" s="123">
        <f>VALUE(MID(C5,1,4))</f>
        <v>2023</v>
      </c>
      <c r="D6" s="124">
        <f>VALUE(MID(C5,6,4))</f>
        <v>2024</v>
      </c>
      <c r="E6" s="15"/>
      <c r="F6" s="16"/>
      <c r="G6" s="17"/>
      <c r="H6" s="15"/>
      <c r="I6" s="15"/>
      <c r="J6" s="15"/>
    </row>
    <row r="7" spans="1:10" ht="28.5">
      <c r="A7" s="15"/>
      <c r="B7" s="15"/>
      <c r="C7" s="18" t="str">
        <f>"Ist "&amp;C6-2&amp;"/"&amp;D6-2</f>
        <v>Ist 2021/2022</v>
      </c>
      <c r="D7" s="113" t="str">
        <f>"Plan/Ist "&amp;C6-1&amp;"/"&amp;D6-1</f>
        <v>Plan/Ist 2022/2023</v>
      </c>
      <c r="E7" s="18" t="str">
        <f>"Plan "&amp;C6&amp;"/"&amp;D6</f>
        <v>Plan 2023/2024</v>
      </c>
      <c r="F7" s="18" t="s">
        <v>16</v>
      </c>
      <c r="G7" s="19" t="str">
        <f>"Begründung (wenn Abweichung gegenüber Plan "&amp;C6-1&amp;"/"&amp;D6-1&amp;" über 2% und EUR 1.000,-- ist)"</f>
        <v>Begründung (wenn Abweichung gegenüber Plan 2022/2023 über 2% und EUR 1.000,-- ist)</v>
      </c>
      <c r="H7" s="15"/>
      <c r="I7" s="15"/>
      <c r="J7" s="15"/>
    </row>
    <row r="8" spans="1:10" ht="16.5" customHeight="1">
      <c r="A8" s="15"/>
      <c r="B8" s="20" t="s">
        <v>1</v>
      </c>
      <c r="C8" s="15"/>
      <c r="D8" s="114"/>
      <c r="E8" s="15"/>
      <c r="F8" s="21"/>
      <c r="G8" s="17"/>
      <c r="H8" s="15"/>
      <c r="I8" s="15"/>
      <c r="J8" s="15"/>
    </row>
    <row r="9" spans="1:10" ht="15">
      <c r="A9" s="90" t="s">
        <v>12</v>
      </c>
      <c r="B9" s="28" t="s">
        <v>0</v>
      </c>
      <c r="C9" s="37"/>
      <c r="D9" s="103"/>
      <c r="E9" s="37"/>
      <c r="F9" s="91" t="str">
        <f>IF(OR(D9=0,E9=0),"-",E9/D9*100-100)</f>
        <v>-</v>
      </c>
      <c r="G9" s="129"/>
      <c r="H9" s="47"/>
      <c r="I9" s="15"/>
      <c r="J9" s="15"/>
    </row>
    <row r="10" spans="1:10" ht="15">
      <c r="A10" s="15"/>
      <c r="B10" s="15"/>
      <c r="C10" s="31"/>
      <c r="D10" s="115"/>
      <c r="E10" s="31"/>
      <c r="F10" s="32"/>
      <c r="G10" s="17"/>
      <c r="H10" s="47"/>
      <c r="I10" s="15"/>
      <c r="J10" s="15"/>
    </row>
    <row r="11" spans="1:10" ht="15">
      <c r="A11" s="33"/>
      <c r="B11" s="20" t="s">
        <v>4</v>
      </c>
      <c r="C11" s="31"/>
      <c r="D11" s="116"/>
      <c r="E11" s="31"/>
      <c r="F11" s="32"/>
      <c r="G11" s="17"/>
      <c r="H11" s="47"/>
      <c r="I11" s="15"/>
      <c r="J11" s="15"/>
    </row>
    <row r="12" spans="1:10" ht="15">
      <c r="A12" s="90" t="s">
        <v>12</v>
      </c>
      <c r="B12" s="28" t="s">
        <v>0</v>
      </c>
      <c r="C12" s="37"/>
      <c r="D12" s="117">
        <f>'Personalübersicht (Fp)'!J25</f>
        <v>0</v>
      </c>
      <c r="E12" s="29">
        <f>'Personalübersicht (Fp)'!I25</f>
        <v>0</v>
      </c>
      <c r="F12" s="34" t="str">
        <f>IF(OR(D12=0,E12=0),"-",E12/D12*100-100)</f>
        <v>-</v>
      </c>
      <c r="G12" s="48"/>
      <c r="H12" s="47">
        <f>IF(ISBLANK(E12),"",IF(AND(OR(F12&gt;=2,F12&lt;=-2),OR((D12-E12)&gt;=1000,(D12-E12)&lt;=-1000)),IF(ISBLANK(G12),'|'!B$56,""),""))</f>
      </c>
      <c r="I12" s="15"/>
      <c r="J12" s="15"/>
    </row>
    <row r="13" spans="1:10" ht="15">
      <c r="A13" s="15"/>
      <c r="B13" s="15"/>
      <c r="C13" s="31"/>
      <c r="D13" s="115"/>
      <c r="E13" s="31"/>
      <c r="F13" s="31"/>
      <c r="G13" s="17"/>
      <c r="H13" s="47"/>
      <c r="I13" s="15"/>
      <c r="J13" s="15"/>
    </row>
    <row r="14" spans="1:10" ht="15">
      <c r="A14" s="15"/>
      <c r="B14" s="20" t="s">
        <v>5</v>
      </c>
      <c r="C14" s="31"/>
      <c r="D14" s="116"/>
      <c r="E14" s="31"/>
      <c r="F14" s="31"/>
      <c r="G14" s="17"/>
      <c r="H14" s="47"/>
      <c r="I14" s="15"/>
      <c r="J14" s="15"/>
    </row>
    <row r="15" spans="1:10" ht="15">
      <c r="A15" s="15"/>
      <c r="B15" s="28" t="s">
        <v>6</v>
      </c>
      <c r="C15" s="29">
        <f>C9+C12</f>
        <v>0</v>
      </c>
      <c r="D15" s="117">
        <f>D9+D12</f>
        <v>0</v>
      </c>
      <c r="E15" s="29">
        <f>E9+E12</f>
        <v>0</v>
      </c>
      <c r="F15" s="34" t="str">
        <f>IF(OR(D15=0,E15=0),"-",E15/D15*100-100)</f>
        <v>-</v>
      </c>
      <c r="G15" s="30"/>
      <c r="H15" s="47"/>
      <c r="I15" s="15"/>
      <c r="J15" s="15"/>
    </row>
    <row r="16" spans="1:10" ht="15">
      <c r="A16" s="15"/>
      <c r="B16" s="15"/>
      <c r="C16" s="31"/>
      <c r="D16" s="115"/>
      <c r="E16" s="31"/>
      <c r="F16" s="32"/>
      <c r="G16" s="17"/>
      <c r="H16" s="47"/>
      <c r="I16" s="15"/>
      <c r="J16" s="15"/>
    </row>
    <row r="17" spans="1:10" ht="15">
      <c r="A17" s="15"/>
      <c r="B17" s="15"/>
      <c r="C17" s="31"/>
      <c r="D17" s="31"/>
      <c r="E17" s="31"/>
      <c r="F17" s="32"/>
      <c r="G17" s="17"/>
      <c r="H17" s="47"/>
      <c r="I17" s="15"/>
      <c r="J17" s="15"/>
    </row>
    <row r="18" spans="1:10" ht="15">
      <c r="A18" s="15"/>
      <c r="B18" s="20" t="s">
        <v>38</v>
      </c>
      <c r="C18" s="31"/>
      <c r="D18" s="116"/>
      <c r="E18" s="31"/>
      <c r="F18" s="32"/>
      <c r="G18" s="17"/>
      <c r="H18" s="47"/>
      <c r="I18" s="15"/>
      <c r="J18" s="15"/>
    </row>
    <row r="19" spans="1:10" ht="28.5">
      <c r="A19" s="173" t="s">
        <v>13</v>
      </c>
      <c r="B19" s="49" t="s">
        <v>65</v>
      </c>
      <c r="C19" s="37"/>
      <c r="D19" s="103"/>
      <c r="E19" s="37"/>
      <c r="F19" s="38" t="str">
        <f aca="true" t="shared" si="0" ref="F19:F26">IF(OR(D19=0,E19=0),"-",E19/D19*100-100)</f>
        <v>-</v>
      </c>
      <c r="G19" s="26"/>
      <c r="H19" s="47">
        <f>IF(ISBLANK(E19),"",IF(AND(OR(F19&gt;=2,F19&lt;=-2),OR((D19-E19)&gt;=1000,(D19-E19)&lt;=-1000)),IF(ISBLANK(G19),'|'!B$56,""),""))</f>
      </c>
      <c r="I19" s="15"/>
      <c r="J19" s="15"/>
    </row>
    <row r="20" spans="1:10" ht="15">
      <c r="A20" s="174"/>
      <c r="B20" s="50" t="s">
        <v>7</v>
      </c>
      <c r="C20" s="37"/>
      <c r="D20" s="103"/>
      <c r="E20" s="37"/>
      <c r="F20" s="38" t="str">
        <f t="shared" si="0"/>
        <v>-</v>
      </c>
      <c r="G20" s="26"/>
      <c r="H20" s="47">
        <f>IF(ISBLANK(E20),"",IF(AND(OR(F20&gt;=2,F20&lt;=-2),OR((D20-E20)&gt;=1000,(D20-E20)&lt;=-1000)),IF(ISBLANK(G20),'|'!B$56,""),""))</f>
      </c>
      <c r="I20" s="15"/>
      <c r="J20" s="15"/>
    </row>
    <row r="21" spans="1:10" ht="15">
      <c r="A21" s="174"/>
      <c r="B21" s="50" t="s">
        <v>8</v>
      </c>
      <c r="C21" s="37"/>
      <c r="D21" s="103"/>
      <c r="E21" s="37"/>
      <c r="F21" s="38" t="str">
        <f t="shared" si="0"/>
        <v>-</v>
      </c>
      <c r="G21" s="26"/>
      <c r="H21" s="47">
        <f>IF(ISBLANK(E21),"",IF(AND(OR(F21&gt;=2,F21&lt;=-2),OR((D21-E21)&gt;=1000,(D21-E21)&lt;=-1000)),IF(ISBLANK(G21),'|'!B$56,""),""))</f>
      </c>
      <c r="I21" s="15"/>
      <c r="J21" s="15"/>
    </row>
    <row r="22" spans="1:10" ht="15">
      <c r="A22" s="174"/>
      <c r="B22" s="50" t="s">
        <v>66</v>
      </c>
      <c r="C22" s="37"/>
      <c r="D22" s="103"/>
      <c r="E22" s="37"/>
      <c r="F22" s="38" t="str">
        <f t="shared" si="0"/>
        <v>-</v>
      </c>
      <c r="G22" s="26"/>
      <c r="H22" s="47">
        <f>IF(ISBLANK(E22),"",IF(AND(OR(F22&gt;=2,F22&lt;=-2),OR((D22-E22)&gt;=1000,(D22-E22)&lt;=-1000)),IF(ISBLANK(G22),'|'!B$56,""),""))</f>
      </c>
      <c r="I22" s="15"/>
      <c r="J22" s="15"/>
    </row>
    <row r="23" spans="1:10" ht="15">
      <c r="A23" s="174"/>
      <c r="B23" s="50" t="s">
        <v>103</v>
      </c>
      <c r="C23" s="37"/>
      <c r="D23" s="103"/>
      <c r="E23" s="37"/>
      <c r="F23" s="38" t="str">
        <f t="shared" si="0"/>
        <v>-</v>
      </c>
      <c r="G23" s="26"/>
      <c r="H23" s="47">
        <f>IF(ISBLANK(E23),"",IF(AND(OR(F23&gt;=2,F23&lt;=-2),OR((D23-E23)&gt;=1000,(D23-E23)&lt;=-1000)),IF(ISBLANK(G23),'|'!B$56,""),""))</f>
      </c>
      <c r="I23" s="15"/>
      <c r="J23" s="15"/>
    </row>
    <row r="24" spans="1:10" ht="15">
      <c r="A24" s="174"/>
      <c r="B24" s="50" t="s">
        <v>70</v>
      </c>
      <c r="C24" s="37"/>
      <c r="D24" s="103"/>
      <c r="E24" s="37"/>
      <c r="F24" s="38" t="str">
        <f t="shared" si="0"/>
        <v>-</v>
      </c>
      <c r="G24" s="26"/>
      <c r="H24" s="47">
        <f>IF(ISBLANK(E24),"",IF(AND(OR(F24&gt;=2,F24&lt;=-2),OR((D24-E24)&gt;=1000,(D24-E24)&lt;=-1000)),IF(ISBLANK(G24),'|'!B$56,""),""))</f>
      </c>
      <c r="I24" s="15"/>
      <c r="J24" s="15"/>
    </row>
    <row r="25" spans="1:10" ht="15">
      <c r="A25" s="174"/>
      <c r="B25" s="48"/>
      <c r="C25" s="37"/>
      <c r="D25" s="103"/>
      <c r="E25" s="37"/>
      <c r="F25" s="38" t="str">
        <f t="shared" si="0"/>
        <v>-</v>
      </c>
      <c r="G25" s="26"/>
      <c r="H25" s="47">
        <f>IF(ISBLANK(E25),"",IF(AND(OR(F25&gt;=2,F25&lt;=-2),OR((D25-E25)&gt;=1000,(D25-E25)&lt;=-1000)),IF(ISBLANK(G25),'|'!B$56,""),""))</f>
      </c>
      <c r="I25" s="15"/>
      <c r="J25" s="15"/>
    </row>
    <row r="26" spans="1:10" ht="15">
      <c r="A26" s="175"/>
      <c r="B26" s="39" t="s">
        <v>6</v>
      </c>
      <c r="C26" s="40">
        <f ca="1">SUM(C19:OFFSET(C26,-1,0))</f>
        <v>0</v>
      </c>
      <c r="D26" s="40">
        <f ca="1">SUM(D19:OFFSET(D26,-1,0))</f>
        <v>0</v>
      </c>
      <c r="E26" s="40">
        <f ca="1">SUM(E19:OFFSET(E26,-1,0))</f>
        <v>0</v>
      </c>
      <c r="F26" s="38" t="str">
        <f t="shared" si="0"/>
        <v>-</v>
      </c>
      <c r="G26" s="30"/>
      <c r="H26" s="47"/>
      <c r="I26" s="15"/>
      <c r="J26" s="15"/>
    </row>
    <row r="27" spans="1:10" ht="15">
      <c r="A27" s="15"/>
      <c r="B27" s="15"/>
      <c r="C27" s="31"/>
      <c r="D27" s="115"/>
      <c r="E27" s="31"/>
      <c r="F27" s="41"/>
      <c r="G27" s="17"/>
      <c r="H27" s="15"/>
      <c r="I27" s="15"/>
      <c r="J27" s="15"/>
    </row>
    <row r="28" spans="1:10" ht="15">
      <c r="A28" s="15"/>
      <c r="B28" s="20" t="s">
        <v>39</v>
      </c>
      <c r="C28" s="31"/>
      <c r="D28" s="116"/>
      <c r="E28" s="31"/>
      <c r="F28" s="41"/>
      <c r="G28" s="17"/>
      <c r="H28" s="51" t="s">
        <v>28</v>
      </c>
      <c r="I28" s="15"/>
      <c r="J28" s="15"/>
    </row>
    <row r="29" spans="1:10" ht="15">
      <c r="A29" s="180" t="s">
        <v>13</v>
      </c>
      <c r="B29" s="50" t="s">
        <v>17</v>
      </c>
      <c r="C29" s="37"/>
      <c r="D29" s="103"/>
      <c r="E29" s="37"/>
      <c r="F29" s="43" t="str">
        <f aca="true" t="shared" si="1" ref="F29:F36">IF(OR(D29=0,E29=0),"-",E29/D29*100-100)</f>
        <v>-</v>
      </c>
      <c r="G29" s="26"/>
      <c r="H29" s="44"/>
      <c r="I29" s="47">
        <f>IF(ISBLANK(E29),"",IF(AND(OR(F29&gt;=2,F29&lt;=-2),OR((D29-E29)&gt;=1000,(D29-E29)&lt;=-1000)),IF(ISBLANK(G29),IF(ISBLANK(H29),'|'!B$57,'|'!B$56),IF(ISBLANK(E29),"",IF(ISBLANK(H29),'|'!B$58,""))),IF(ISBLANK(H29),'|'!B$58,"")))</f>
      </c>
      <c r="J29" s="15"/>
    </row>
    <row r="30" spans="1:10" ht="15">
      <c r="A30" s="180"/>
      <c r="B30" s="50" t="s">
        <v>52</v>
      </c>
      <c r="C30" s="37"/>
      <c r="D30" s="103"/>
      <c r="E30" s="37"/>
      <c r="F30" s="43" t="str">
        <f t="shared" si="1"/>
        <v>-</v>
      </c>
      <c r="G30" s="26"/>
      <c r="H30" s="44"/>
      <c r="I30" s="47">
        <f>IF(ISBLANK(E30),"",IF(AND(OR(F30&gt;=2,F30&lt;=-2),OR((D30-E30)&gt;=1000,(D30-E30)&lt;=-1000)),IF(ISBLANK(G30),IF(ISBLANK(H30),'|'!B$57,'|'!B$56),IF(ISBLANK(E30),"",IF(ISBLANK(H30),'|'!B$58,""))),IF(ISBLANK(H30),'|'!B$58,"")))</f>
      </c>
      <c r="J30" s="15"/>
    </row>
    <row r="31" spans="1:10" ht="15">
      <c r="A31" s="180"/>
      <c r="B31" s="50" t="s">
        <v>72</v>
      </c>
      <c r="C31" s="37"/>
      <c r="D31" s="103"/>
      <c r="E31" s="37"/>
      <c r="F31" s="43" t="str">
        <f t="shared" si="1"/>
        <v>-</v>
      </c>
      <c r="G31" s="26"/>
      <c r="H31" s="44"/>
      <c r="I31" s="47">
        <f>IF(ISBLANK(E31),"",IF(AND(OR(F31&gt;=2,F31&lt;=-2),OR((D31-E31)&gt;=1000,(D31-E31)&lt;=-1000)),IF(ISBLANK(G31),IF(ISBLANK(H31),'|'!B$57,'|'!B$56),IF(ISBLANK(E31),"",IF(ISBLANK(H31),'|'!B$58,""))),IF(ISBLANK(H31),'|'!B$58,"")))</f>
      </c>
      <c r="J31" s="15"/>
    </row>
    <row r="32" spans="1:10" ht="15">
      <c r="A32" s="180"/>
      <c r="B32" s="50" t="s">
        <v>71</v>
      </c>
      <c r="C32" s="37"/>
      <c r="D32" s="103"/>
      <c r="E32" s="37"/>
      <c r="F32" s="43" t="str">
        <f t="shared" si="1"/>
        <v>-</v>
      </c>
      <c r="G32" s="26"/>
      <c r="H32" s="44"/>
      <c r="I32" s="47">
        <f>IF(ISBLANK(E32),"",IF(AND(OR(F32&gt;=2,F32&lt;=-2),OR((D32-E32)&gt;=1000,(D32-E32)&lt;=-1000)),IF(ISBLANK(G32),IF(ISBLANK(H32),'|'!B$57,'|'!B$56),IF(ISBLANK(E32),"",IF(ISBLANK(H32),'|'!B$58,""))),IF(ISBLANK(H32),'|'!B$58,"")))</f>
      </c>
      <c r="J32" s="15"/>
    </row>
    <row r="33" spans="1:10" ht="15">
      <c r="A33" s="180"/>
      <c r="B33" s="50" t="s">
        <v>70</v>
      </c>
      <c r="C33" s="37"/>
      <c r="D33" s="103"/>
      <c r="E33" s="37"/>
      <c r="F33" s="43" t="str">
        <f t="shared" si="1"/>
        <v>-</v>
      </c>
      <c r="G33" s="26"/>
      <c r="H33" s="44"/>
      <c r="I33" s="47">
        <f>IF(ISBLANK(E33),"",IF(AND(OR(F33&gt;=2,F33&lt;=-2),OR((D33-E33)&gt;=1000,(D33-E33)&lt;=-1000)),IF(ISBLANK(G33),IF(ISBLANK(H33),'|'!B$57,'|'!B$56),IF(ISBLANK(E33),"",IF(ISBLANK(H33),'|'!B$58,""))),IF(ISBLANK(H33),'|'!B$58,"")))</f>
      </c>
      <c r="J33" s="15"/>
    </row>
    <row r="34" spans="1:10" ht="15">
      <c r="A34" s="180"/>
      <c r="B34" s="126"/>
      <c r="C34" s="37"/>
      <c r="D34" s="103"/>
      <c r="E34" s="37"/>
      <c r="F34" s="43" t="str">
        <f t="shared" si="1"/>
        <v>-</v>
      </c>
      <c r="G34" s="26"/>
      <c r="H34" s="44"/>
      <c r="I34" s="47">
        <f>IF(ISBLANK(E34),"",IF(AND(OR(F34&gt;=2,F34&lt;=-2),OR((D34-E34)&gt;=1000,(D34-E34)&lt;=-1000)),IF(ISBLANK(G34),IF(ISBLANK(H34),'|'!B$57,'|'!B$56),IF(ISBLANK(E34),"",IF(ISBLANK(H34),'|'!B$58,""))),IF(ISBLANK(H34),'|'!B$58,"")))</f>
      </c>
      <c r="J34" s="15"/>
    </row>
    <row r="35" spans="1:10" ht="15">
      <c r="A35" s="180"/>
      <c r="B35" s="50" t="s">
        <v>107</v>
      </c>
      <c r="C35" s="37"/>
      <c r="D35" s="103"/>
      <c r="E35" s="37"/>
      <c r="F35" s="43" t="str">
        <f t="shared" si="1"/>
        <v>-</v>
      </c>
      <c r="G35" s="26"/>
      <c r="H35" s="44"/>
      <c r="I35" s="47">
        <f>IF(ISBLANK(E35),"",IF(AND(OR(F35&gt;=2,F35&lt;=-2),OR((D35-E35)&gt;=1000,(D35-E35)&lt;=-1000)),IF(ISBLANK(G35),IF(ISBLANK(H35),'|'!B$57,'|'!B$56),IF(ISBLANK(E35),"",IF(ISBLANK(H35),'|'!B$58,""))),IF(ISBLANK(H35),'|'!B$58,"")))</f>
      </c>
      <c r="J35" s="15"/>
    </row>
    <row r="36" spans="1:10" ht="15">
      <c r="A36" s="180"/>
      <c r="B36" s="39" t="s">
        <v>6</v>
      </c>
      <c r="C36" s="40">
        <f ca="1">SUM(C29:OFFSET(C36,-1,0))</f>
        <v>0</v>
      </c>
      <c r="D36" s="40">
        <f ca="1">SUM(D29:OFFSET(D36,-1,0))</f>
        <v>0</v>
      </c>
      <c r="E36" s="40">
        <f ca="1">SUM(E29:OFFSET(E36,-1,0))</f>
        <v>0</v>
      </c>
      <c r="F36" s="43" t="str">
        <f t="shared" si="1"/>
        <v>-</v>
      </c>
      <c r="G36" s="30"/>
      <c r="H36" s="15"/>
      <c r="I36" s="15"/>
      <c r="J36" s="15"/>
    </row>
    <row r="37" spans="1:10" ht="15">
      <c r="A37" s="15"/>
      <c r="B37" s="15"/>
      <c r="C37" s="31"/>
      <c r="D37" s="119"/>
      <c r="E37" s="31"/>
      <c r="F37" s="41"/>
      <c r="G37" s="17"/>
      <c r="H37" s="15"/>
      <c r="I37" s="15"/>
      <c r="J37" s="15"/>
    </row>
    <row r="38" spans="1:10" ht="15">
      <c r="A38" s="15"/>
      <c r="B38" s="20" t="s">
        <v>14</v>
      </c>
      <c r="C38" s="31"/>
      <c r="D38" s="120"/>
      <c r="E38" s="31"/>
      <c r="F38" s="41"/>
      <c r="G38" s="17"/>
      <c r="H38" s="15"/>
      <c r="I38" s="15"/>
      <c r="J38" s="15"/>
    </row>
    <row r="39" spans="1:10" ht="15">
      <c r="A39" s="15"/>
      <c r="B39" s="39" t="s">
        <v>6</v>
      </c>
      <c r="C39" s="40">
        <f>C26+C36</f>
        <v>0</v>
      </c>
      <c r="D39" s="112">
        <f>D26+D36</f>
        <v>0</v>
      </c>
      <c r="E39" s="40">
        <f>E26+E36</f>
        <v>0</v>
      </c>
      <c r="F39" s="43" t="str">
        <f>IF(OR(D39=0,E39=0),"-",E39/D39*100-100)</f>
        <v>-</v>
      </c>
      <c r="G39" s="30"/>
      <c r="H39" s="15"/>
      <c r="I39" s="15"/>
      <c r="J39" s="15"/>
    </row>
    <row r="40" spans="1:10" ht="15">
      <c r="A40" s="15"/>
      <c r="B40" s="15"/>
      <c r="C40" s="31"/>
      <c r="D40" s="121"/>
      <c r="E40" s="31"/>
      <c r="F40" s="41"/>
      <c r="G40" s="17"/>
      <c r="H40" s="15"/>
      <c r="I40" s="15"/>
      <c r="J40" s="15"/>
    </row>
    <row r="41" spans="1:10" ht="29.25">
      <c r="A41" s="15"/>
      <c r="B41" s="83" t="s">
        <v>109</v>
      </c>
      <c r="C41" s="45">
        <f>C39-C15</f>
        <v>0</v>
      </c>
      <c r="D41" s="118">
        <f>IF(ISBLANK(D35),D15-D39,D39-D15)</f>
        <v>0</v>
      </c>
      <c r="E41" s="45">
        <f>E15-E39</f>
        <v>0</v>
      </c>
      <c r="F41" s="52" t="str">
        <f>IF(OR(D41=0,E41=0),"-",E41/D41*100-100)</f>
        <v>-</v>
      </c>
      <c r="G41" s="30"/>
      <c r="H41" s="15"/>
      <c r="I41" s="15"/>
      <c r="J41" s="15"/>
    </row>
    <row r="42" spans="1:10" ht="15">
      <c r="A42" s="15"/>
      <c r="B42" s="15"/>
      <c r="C42" s="15"/>
      <c r="D42" s="15"/>
      <c r="E42" s="15"/>
      <c r="F42" s="16"/>
      <c r="G42" s="17"/>
      <c r="H42" s="15"/>
      <c r="I42" s="15"/>
      <c r="J42" s="15"/>
    </row>
    <row r="43" spans="1:10" ht="15">
      <c r="A43" s="15"/>
      <c r="B43" s="15"/>
      <c r="C43" s="15"/>
      <c r="D43" s="15"/>
      <c r="E43" s="15"/>
      <c r="F43" s="16"/>
      <c r="G43" s="17"/>
      <c r="H43" s="15"/>
      <c r="I43" s="15"/>
      <c r="J43" s="15"/>
    </row>
    <row r="44" spans="1:10" ht="15">
      <c r="A44" s="15"/>
      <c r="B44" s="15"/>
      <c r="C44" s="15"/>
      <c r="D44" s="15"/>
      <c r="E44" s="15"/>
      <c r="F44" s="16"/>
      <c r="G44" s="17"/>
      <c r="H44" s="15"/>
      <c r="I44" s="15"/>
      <c r="J44" s="15"/>
    </row>
    <row r="45" spans="1:10" ht="15">
      <c r="A45" s="15"/>
      <c r="B45" s="15"/>
      <c r="C45" s="15"/>
      <c r="D45" s="15"/>
      <c r="E45" s="15"/>
      <c r="F45" s="16"/>
      <c r="G45" s="17"/>
      <c r="H45" s="15"/>
      <c r="I45" s="15"/>
      <c r="J45" s="15"/>
    </row>
    <row r="46" spans="1:10" ht="15">
      <c r="A46" s="15"/>
      <c r="B46" s="15"/>
      <c r="C46" s="15"/>
      <c r="D46" s="15"/>
      <c r="E46" s="15"/>
      <c r="F46" s="16"/>
      <c r="G46" s="17"/>
      <c r="H46" s="15"/>
      <c r="I46" s="15"/>
      <c r="J46" s="15"/>
    </row>
    <row r="47" spans="1:10" ht="15">
      <c r="A47" s="15"/>
      <c r="B47" s="15"/>
      <c r="C47" s="15"/>
      <c r="D47" s="15"/>
      <c r="E47" s="15"/>
      <c r="F47" s="16"/>
      <c r="G47" s="17"/>
      <c r="H47" s="15"/>
      <c r="I47" s="15"/>
      <c r="J47" s="15"/>
    </row>
    <row r="48" spans="1:10" ht="15">
      <c r="A48" s="15"/>
      <c r="B48" s="15"/>
      <c r="C48" s="15"/>
      <c r="D48" s="15"/>
      <c r="E48" s="15"/>
      <c r="F48" s="16"/>
      <c r="G48" s="17"/>
      <c r="H48" s="15"/>
      <c r="I48" s="15"/>
      <c r="J48" s="15"/>
    </row>
    <row r="58" ht="15">
      <c r="H58" s="127" t="s">
        <v>29</v>
      </c>
    </row>
    <row r="59" ht="15">
      <c r="H59" s="127" t="s">
        <v>30</v>
      </c>
    </row>
    <row r="60" ht="15">
      <c r="H60" s="127"/>
    </row>
    <row r="61" ht="15">
      <c r="H61" s="127" t="s">
        <v>27</v>
      </c>
    </row>
    <row r="62" ht="15">
      <c r="H62" s="127" t="s">
        <v>48</v>
      </c>
    </row>
    <row r="63" ht="15">
      <c r="H63" s="127"/>
    </row>
    <row r="64" ht="15">
      <c r="H64" s="127" t="s">
        <v>45</v>
      </c>
    </row>
    <row r="65" ht="15">
      <c r="H65" s="127" t="s">
        <v>46</v>
      </c>
    </row>
  </sheetData>
  <sheetProtection password="CDA9" sheet="1" objects="1" scenarios="1"/>
  <mergeCells count="12">
    <mergeCell ref="A29:A36"/>
    <mergeCell ref="A19:A26"/>
    <mergeCell ref="A1:B1"/>
    <mergeCell ref="A2:B2"/>
    <mergeCell ref="A5:B5"/>
    <mergeCell ref="A3:B3"/>
    <mergeCell ref="C3:G3"/>
    <mergeCell ref="A4:B4"/>
    <mergeCell ref="C4:G4"/>
    <mergeCell ref="C5:G5"/>
    <mergeCell ref="C1:G1"/>
    <mergeCell ref="C2:G2"/>
  </mergeCells>
  <dataValidations count="4">
    <dataValidation errorStyle="warning" type="custom" allowBlank="1" showErrorMessage="1" errorTitle="Fehler Eingabe Schuljahr" error="Bitte tragen Sie das Schuljahr im Format [Jahr/Jahr+1] ein, z.B. 2023/2024." sqref="C5:G5">
      <formula1>IF(AND(ISNUMBER(VALUE(MID(C5,1,4))),MID(C5,5,1)="/",ISNUMBER(VALUE(MID(C5,6,4))),((VALUE(MID(C5,1,4))+1)=VALUE(MID(C5,6,4)))),TRUE,FALSE)</formula1>
    </dataValidation>
    <dataValidation type="list" allowBlank="1" showInputMessage="1" showErrorMessage="1" sqref="H29:H35">
      <formula1>$H$58:$H$59</formula1>
    </dataValidation>
    <dataValidation type="list" sqref="C4:G4">
      <formula1>$H$64:$H$65</formula1>
    </dataValidation>
    <dataValidation type="list" allowBlank="1" showInputMessage="1" showErrorMessage="1" sqref="C3:G3">
      <formula1>$H$61:$H$62</formula1>
    </dataValidation>
  </dataValidations>
  <printOptions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71" r:id="rId3"/>
  <headerFooter>
    <oddHeader>&amp;L&amp;A / &amp;D</oddHeader>
    <oddFooter>&amp;R&amp;P</oddFooter>
  </headerFooter>
  <rowBreaks count="1" manualBreakCount="1">
    <brk id="1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theme="6" tint="0.39998000860214233"/>
    <pageSetUpPr fitToPage="1"/>
  </sheetPr>
  <dimension ref="A1:M44"/>
  <sheetViews>
    <sheetView zoomScale="90" zoomScaleNormal="90" zoomScalePageLayoutView="0" workbookViewId="0" topLeftCell="A1">
      <selection activeCell="F1" sqref="F1:F16384"/>
    </sheetView>
  </sheetViews>
  <sheetFormatPr defaultColWidth="11.421875" defaultRowHeight="15"/>
  <cols>
    <col min="1" max="1" width="35.8515625" style="15" customWidth="1"/>
    <col min="2" max="2" width="37.140625" style="15" customWidth="1"/>
    <col min="3" max="3" width="49.8515625" style="15" customWidth="1"/>
    <col min="4" max="4" width="27.421875" style="15" bestFit="1" customWidth="1"/>
    <col min="5" max="5" width="21.8515625" style="15" customWidth="1"/>
    <col min="6" max="6" width="12.8515625" style="15" customWidth="1"/>
    <col min="7" max="7" width="20.28125" style="15" customWidth="1"/>
    <col min="8" max="8" width="18.57421875" style="15" bestFit="1" customWidth="1"/>
    <col min="9" max="9" width="26.57421875" style="15" customWidth="1"/>
    <col min="10" max="10" width="21.421875" style="15" bestFit="1" customWidth="1"/>
    <col min="11" max="11" width="11.421875" style="15" customWidth="1"/>
    <col min="12" max="12" width="15.7109375" style="15" customWidth="1"/>
    <col min="13" max="13" width="13.7109375" style="15" bestFit="1" customWidth="1"/>
    <col min="14" max="16384" width="11.421875" style="15" customWidth="1"/>
  </cols>
  <sheetData>
    <row r="1" spans="2:13" ht="15" thickBot="1">
      <c r="B1" s="68"/>
      <c r="C1" s="68"/>
      <c r="D1" s="68"/>
      <c r="E1" s="68"/>
      <c r="F1" s="20"/>
      <c r="G1" s="20"/>
      <c r="H1" s="20"/>
      <c r="I1" s="69"/>
      <c r="J1" s="67"/>
      <c r="L1" s="66"/>
      <c r="M1" s="67"/>
    </row>
    <row r="2" spans="10:13" ht="15" thickBot="1">
      <c r="J2" s="193" t="str">
        <f>Finanzplan!$C$6-1&amp;"/"&amp;Finanzplan!D6-1&amp;" (Vorjahr)"</f>
        <v>2022/2023 (Vorjahr)</v>
      </c>
      <c r="K2" s="194"/>
      <c r="L2" s="187" t="s">
        <v>74</v>
      </c>
      <c r="M2" s="188"/>
    </row>
    <row r="3" spans="1:13" ht="43.5" customHeight="1" thickBot="1">
      <c r="A3" s="138" t="s">
        <v>78</v>
      </c>
      <c r="B3" s="70" t="s">
        <v>79</v>
      </c>
      <c r="C3" s="71" t="s">
        <v>73</v>
      </c>
      <c r="D3" s="54" t="s">
        <v>75</v>
      </c>
      <c r="E3" s="71" t="s">
        <v>2</v>
      </c>
      <c r="F3" s="54" t="str">
        <f>"W-ST "&amp;Finanzplan!$C$6&amp;"/"&amp;Finanzplan!$D$6</f>
        <v>W-ST 2023/2024</v>
      </c>
      <c r="G3" s="139" t="s">
        <v>115</v>
      </c>
      <c r="H3" s="54" t="s">
        <v>100</v>
      </c>
      <c r="I3" s="54" t="s">
        <v>3</v>
      </c>
      <c r="J3" s="140" t="str">
        <f>"Lohnkosten inkl. LNK "&amp;Finanzplan!$C$6-1&amp;" (Vorjahr)"</f>
        <v>Lohnkosten inkl. LNK 2022 (Vorjahr)</v>
      </c>
      <c r="K3" s="141" t="str">
        <f>"W-ST "&amp;Finanzplan!$C$6-1&amp;" (Vorjahr)"</f>
        <v>W-ST 2022 (Vorjahr)</v>
      </c>
      <c r="L3" s="142" t="s">
        <v>25</v>
      </c>
      <c r="M3" s="143" t="s">
        <v>23</v>
      </c>
    </row>
    <row r="4" spans="1:13" ht="15" customHeight="1">
      <c r="A4" s="125"/>
      <c r="B4" s="130"/>
      <c r="C4" s="125"/>
      <c r="D4" s="125"/>
      <c r="E4" s="131"/>
      <c r="F4" s="132"/>
      <c r="G4" s="133"/>
      <c r="H4" s="134"/>
      <c r="I4" s="135"/>
      <c r="J4" s="136"/>
      <c r="K4" s="137"/>
      <c r="L4" s="61">
        <f>I4-J4</f>
        <v>0</v>
      </c>
      <c r="M4" s="189"/>
    </row>
    <row r="5" spans="1:13" ht="14.25">
      <c r="A5" s="44"/>
      <c r="B5" s="96"/>
      <c r="C5" s="44"/>
      <c r="D5" s="44"/>
      <c r="E5" s="62"/>
      <c r="F5" s="76"/>
      <c r="G5" s="64"/>
      <c r="H5" s="76"/>
      <c r="I5" s="98"/>
      <c r="J5" s="63"/>
      <c r="K5" s="64"/>
      <c r="L5" s="61">
        <f aca="true" t="shared" si="0" ref="L5:L24">I5-J5</f>
        <v>0</v>
      </c>
      <c r="M5" s="190"/>
    </row>
    <row r="6" spans="1:13" ht="14.25">
      <c r="A6" s="44"/>
      <c r="B6" s="96"/>
      <c r="C6" s="44"/>
      <c r="D6" s="44"/>
      <c r="E6" s="77"/>
      <c r="F6" s="76"/>
      <c r="G6" s="64"/>
      <c r="H6" s="76"/>
      <c r="I6" s="98"/>
      <c r="J6" s="63"/>
      <c r="K6" s="64"/>
      <c r="L6" s="61">
        <f t="shared" si="0"/>
        <v>0</v>
      </c>
      <c r="M6" s="190"/>
    </row>
    <row r="7" spans="1:13" ht="14.25">
      <c r="A7" s="44"/>
      <c r="B7" s="96"/>
      <c r="C7" s="44"/>
      <c r="D7" s="44"/>
      <c r="E7" s="62"/>
      <c r="F7" s="76"/>
      <c r="G7" s="64"/>
      <c r="H7" s="76"/>
      <c r="I7" s="98"/>
      <c r="J7" s="63"/>
      <c r="K7" s="64"/>
      <c r="L7" s="61">
        <f t="shared" si="0"/>
        <v>0</v>
      </c>
      <c r="M7" s="190"/>
    </row>
    <row r="8" spans="1:13" ht="14.25">
      <c r="A8" s="44"/>
      <c r="B8" s="96"/>
      <c r="C8" s="44"/>
      <c r="D8" s="44"/>
      <c r="E8" s="62"/>
      <c r="F8" s="76"/>
      <c r="G8" s="64"/>
      <c r="H8" s="76"/>
      <c r="I8" s="98"/>
      <c r="J8" s="63"/>
      <c r="K8" s="64"/>
      <c r="L8" s="61">
        <f t="shared" si="0"/>
        <v>0</v>
      </c>
      <c r="M8" s="190"/>
    </row>
    <row r="9" spans="1:13" ht="14.25">
      <c r="A9" s="44"/>
      <c r="B9" s="96"/>
      <c r="C9" s="44"/>
      <c r="D9" s="44"/>
      <c r="E9" s="62"/>
      <c r="F9" s="76"/>
      <c r="G9" s="64"/>
      <c r="H9" s="76"/>
      <c r="I9" s="98"/>
      <c r="J9" s="63"/>
      <c r="K9" s="64"/>
      <c r="L9" s="61">
        <f t="shared" si="0"/>
        <v>0</v>
      </c>
      <c r="M9" s="190"/>
    </row>
    <row r="10" spans="1:13" ht="14.25">
      <c r="A10" s="44"/>
      <c r="B10" s="96"/>
      <c r="C10" s="44"/>
      <c r="D10" s="44"/>
      <c r="E10" s="62"/>
      <c r="F10" s="76"/>
      <c r="G10" s="64"/>
      <c r="H10" s="76"/>
      <c r="I10" s="98"/>
      <c r="J10" s="63"/>
      <c r="K10" s="64"/>
      <c r="L10" s="61">
        <f t="shared" si="0"/>
        <v>0</v>
      </c>
      <c r="M10" s="190"/>
    </row>
    <row r="11" spans="1:13" ht="14.25">
      <c r="A11" s="44"/>
      <c r="B11" s="96"/>
      <c r="C11" s="44"/>
      <c r="D11" s="44"/>
      <c r="E11" s="62"/>
      <c r="F11" s="76"/>
      <c r="G11" s="64"/>
      <c r="H11" s="76"/>
      <c r="I11" s="98"/>
      <c r="J11" s="63"/>
      <c r="K11" s="64"/>
      <c r="L11" s="61">
        <f t="shared" si="0"/>
        <v>0</v>
      </c>
      <c r="M11" s="190"/>
    </row>
    <row r="12" spans="1:13" ht="14.25">
      <c r="A12" s="44"/>
      <c r="B12" s="96"/>
      <c r="C12" s="44"/>
      <c r="D12" s="44"/>
      <c r="E12" s="62"/>
      <c r="F12" s="76"/>
      <c r="G12" s="64"/>
      <c r="H12" s="76"/>
      <c r="I12" s="98"/>
      <c r="J12" s="63"/>
      <c r="K12" s="64"/>
      <c r="L12" s="61">
        <f t="shared" si="0"/>
        <v>0</v>
      </c>
      <c r="M12" s="190"/>
    </row>
    <row r="13" spans="1:13" ht="14.25">
      <c r="A13" s="44"/>
      <c r="B13" s="96"/>
      <c r="C13" s="44"/>
      <c r="D13" s="44"/>
      <c r="E13" s="62"/>
      <c r="F13" s="76"/>
      <c r="G13" s="64"/>
      <c r="H13" s="76"/>
      <c r="I13" s="100"/>
      <c r="J13" s="63"/>
      <c r="K13" s="64"/>
      <c r="L13" s="61">
        <f t="shared" si="0"/>
        <v>0</v>
      </c>
      <c r="M13" s="191"/>
    </row>
    <row r="14" spans="1:13" ht="14.25">
      <c r="A14" s="44"/>
      <c r="B14" s="96"/>
      <c r="C14" s="44"/>
      <c r="D14" s="44"/>
      <c r="E14" s="62"/>
      <c r="F14" s="76"/>
      <c r="G14" s="64"/>
      <c r="H14" s="76"/>
      <c r="I14" s="100"/>
      <c r="J14" s="63"/>
      <c r="K14" s="64"/>
      <c r="L14" s="61">
        <f t="shared" si="0"/>
        <v>0</v>
      </c>
      <c r="M14" s="191"/>
    </row>
    <row r="15" spans="1:13" ht="14.25">
      <c r="A15" s="44"/>
      <c r="B15" s="96"/>
      <c r="C15" s="44"/>
      <c r="D15" s="44"/>
      <c r="E15" s="62"/>
      <c r="F15" s="76"/>
      <c r="G15" s="64"/>
      <c r="H15" s="76"/>
      <c r="I15" s="100"/>
      <c r="J15" s="63"/>
      <c r="K15" s="64"/>
      <c r="L15" s="61">
        <f t="shared" si="0"/>
        <v>0</v>
      </c>
      <c r="M15" s="191"/>
    </row>
    <row r="16" spans="1:13" ht="14.25">
      <c r="A16" s="44"/>
      <c r="B16" s="96"/>
      <c r="C16" s="44"/>
      <c r="D16" s="44"/>
      <c r="E16" s="62"/>
      <c r="F16" s="76"/>
      <c r="G16" s="64"/>
      <c r="H16" s="76"/>
      <c r="I16" s="100"/>
      <c r="J16" s="63"/>
      <c r="K16" s="64"/>
      <c r="L16" s="61">
        <f t="shared" si="0"/>
        <v>0</v>
      </c>
      <c r="M16" s="191"/>
    </row>
    <row r="17" spans="1:13" ht="14.25">
      <c r="A17" s="44"/>
      <c r="B17" s="96"/>
      <c r="C17" s="44"/>
      <c r="D17" s="44"/>
      <c r="E17" s="62"/>
      <c r="F17" s="76"/>
      <c r="G17" s="64"/>
      <c r="H17" s="76"/>
      <c r="I17" s="100"/>
      <c r="J17" s="63"/>
      <c r="K17" s="64"/>
      <c r="L17" s="61">
        <f t="shared" si="0"/>
        <v>0</v>
      </c>
      <c r="M17" s="191"/>
    </row>
    <row r="18" spans="1:13" ht="14.25">
      <c r="A18" s="44"/>
      <c r="B18" s="96"/>
      <c r="C18" s="44"/>
      <c r="D18" s="44"/>
      <c r="E18" s="62"/>
      <c r="F18" s="76"/>
      <c r="G18" s="64"/>
      <c r="H18" s="76"/>
      <c r="I18" s="100"/>
      <c r="J18" s="63"/>
      <c r="K18" s="64"/>
      <c r="L18" s="61">
        <f t="shared" si="0"/>
        <v>0</v>
      </c>
      <c r="M18" s="191"/>
    </row>
    <row r="19" spans="1:13" ht="14.25">
      <c r="A19" s="44"/>
      <c r="B19" s="96"/>
      <c r="C19" s="44"/>
      <c r="D19" s="44"/>
      <c r="E19" s="62"/>
      <c r="F19" s="76"/>
      <c r="G19" s="64"/>
      <c r="H19" s="76"/>
      <c r="I19" s="100"/>
      <c r="J19" s="63"/>
      <c r="K19" s="64"/>
      <c r="L19" s="61">
        <f t="shared" si="0"/>
        <v>0</v>
      </c>
      <c r="M19" s="191"/>
    </row>
    <row r="20" spans="1:13" ht="14.25">
      <c r="A20" s="44"/>
      <c r="B20" s="96"/>
      <c r="C20" s="44"/>
      <c r="D20" s="44"/>
      <c r="E20" s="62"/>
      <c r="F20" s="76"/>
      <c r="G20" s="64"/>
      <c r="H20" s="76"/>
      <c r="I20" s="100"/>
      <c r="J20" s="63"/>
      <c r="K20" s="64"/>
      <c r="L20" s="61">
        <f t="shared" si="0"/>
        <v>0</v>
      </c>
      <c r="M20" s="191"/>
    </row>
    <row r="21" spans="1:13" ht="14.25">
      <c r="A21" s="44"/>
      <c r="B21" s="96"/>
      <c r="C21" s="44"/>
      <c r="D21" s="44"/>
      <c r="E21" s="62"/>
      <c r="F21" s="76"/>
      <c r="G21" s="64"/>
      <c r="H21" s="76"/>
      <c r="I21" s="100"/>
      <c r="J21" s="63"/>
      <c r="K21" s="64"/>
      <c r="L21" s="61">
        <f t="shared" si="0"/>
        <v>0</v>
      </c>
      <c r="M21" s="191"/>
    </row>
    <row r="22" spans="1:13" ht="14.25">
      <c r="A22" s="44"/>
      <c r="B22" s="96"/>
      <c r="C22" s="44"/>
      <c r="D22" s="44"/>
      <c r="E22" s="62"/>
      <c r="F22" s="76"/>
      <c r="G22" s="64"/>
      <c r="H22" s="76"/>
      <c r="I22" s="100"/>
      <c r="J22" s="63"/>
      <c r="K22" s="64"/>
      <c r="L22" s="61">
        <f t="shared" si="0"/>
        <v>0</v>
      </c>
      <c r="M22" s="191"/>
    </row>
    <row r="23" spans="1:13" ht="14.25">
      <c r="A23" s="44"/>
      <c r="B23" s="96"/>
      <c r="C23" s="44"/>
      <c r="D23" s="44"/>
      <c r="E23" s="62"/>
      <c r="F23" s="76"/>
      <c r="G23" s="64"/>
      <c r="H23" s="76"/>
      <c r="I23" s="100"/>
      <c r="J23" s="63"/>
      <c r="K23" s="64"/>
      <c r="L23" s="61">
        <f t="shared" si="0"/>
        <v>0</v>
      </c>
      <c r="M23" s="191"/>
    </row>
    <row r="24" spans="1:13" ht="15" thickBot="1">
      <c r="A24" s="44"/>
      <c r="B24" s="96"/>
      <c r="C24" s="44"/>
      <c r="D24" s="44"/>
      <c r="E24" s="62"/>
      <c r="F24" s="76"/>
      <c r="G24" s="64"/>
      <c r="H24" s="76"/>
      <c r="I24" s="99"/>
      <c r="J24" s="63"/>
      <c r="K24" s="64"/>
      <c r="L24" s="61">
        <f t="shared" si="0"/>
        <v>0</v>
      </c>
      <c r="M24" s="192"/>
    </row>
    <row r="25" spans="2:13" ht="15" thickBot="1">
      <c r="B25" s="176"/>
      <c r="C25" s="176"/>
      <c r="D25" s="176"/>
      <c r="E25" s="176"/>
      <c r="F25" s="65">
        <f ca="1">SUM(F4:OFFSET(F25,-1,0))</f>
        <v>0</v>
      </c>
      <c r="G25" s="65"/>
      <c r="H25" s="65"/>
      <c r="I25" s="93">
        <f ca="1">SUM(I4:OFFSET(I25,-1,0))</f>
        <v>0</v>
      </c>
      <c r="J25" s="78">
        <f ca="1">SUM(J4:OFFSET(J25,-1,0))</f>
        <v>0</v>
      </c>
      <c r="K25" s="78">
        <f ca="1">SUM(K4:OFFSET(K25,-1,0))</f>
        <v>0</v>
      </c>
      <c r="L25" s="78">
        <f>I25-J25</f>
        <v>0</v>
      </c>
      <c r="M25" s="94" t="str">
        <f>IF(OR(J25=0,I25=0),"-",I25/J25*100-100)</f>
        <v>-</v>
      </c>
    </row>
    <row r="26" ht="15" thickBot="1"/>
    <row r="27" spans="1:2" ht="43.5" thickBot="1">
      <c r="A27" s="111" t="s">
        <v>101</v>
      </c>
      <c r="B27" s="76"/>
    </row>
    <row r="42" spans="2:3" ht="14.25">
      <c r="B42" s="128" t="s">
        <v>76</v>
      </c>
      <c r="C42" s="128" t="s">
        <v>80</v>
      </c>
    </row>
    <row r="43" spans="2:3" ht="14.25">
      <c r="B43" s="128" t="s">
        <v>106</v>
      </c>
      <c r="C43" s="128" t="s">
        <v>81</v>
      </c>
    </row>
    <row r="44" spans="2:3" ht="14.25">
      <c r="B44" s="128"/>
      <c r="C44" s="128" t="s">
        <v>82</v>
      </c>
    </row>
  </sheetData>
  <sheetProtection password="CDA9" sheet="1" objects="1" scenarios="1"/>
  <mergeCells count="4">
    <mergeCell ref="L2:M2"/>
    <mergeCell ref="M4:M24"/>
    <mergeCell ref="J2:K2"/>
    <mergeCell ref="B25:E25"/>
  </mergeCells>
  <dataValidations count="2">
    <dataValidation type="list" allowBlank="1" showInputMessage="1" showErrorMessage="1" sqref="H4:H24">
      <formula1>$C$42:$C$44</formula1>
    </dataValidation>
    <dataValidation type="list" allowBlank="1" showInputMessage="1" showErrorMessage="1" sqref="D4:D24">
      <formula1>$B$42:$B$43</formula1>
    </dataValidation>
  </dataValidation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8" scale="63" r:id="rId3"/>
  <headerFooter>
    <oddHeader>&amp;L&amp;A / &amp;D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theme="6" tint="0.5999900102615356"/>
  </sheetPr>
  <dimension ref="A1:G40"/>
  <sheetViews>
    <sheetView zoomScalePageLayoutView="0" workbookViewId="0" topLeftCell="A1">
      <selection activeCell="B33" sqref="B33"/>
    </sheetView>
  </sheetViews>
  <sheetFormatPr defaultColWidth="11.421875" defaultRowHeight="15"/>
  <cols>
    <col min="1" max="1" width="9.8515625" style="0" customWidth="1"/>
    <col min="2" max="2" width="58.28125" style="0" bestFit="1" customWidth="1"/>
    <col min="3" max="5" width="20.421875" style="0" customWidth="1"/>
  </cols>
  <sheetData>
    <row r="1" spans="1:5" ht="15">
      <c r="A1" s="176" t="s">
        <v>31</v>
      </c>
      <c r="B1" s="176"/>
      <c r="C1" s="195">
        <f>Finanzplan!C1</f>
        <v>0</v>
      </c>
      <c r="D1" s="195"/>
      <c r="E1" s="195"/>
    </row>
    <row r="2" spans="1:5" ht="15">
      <c r="A2" s="176" t="s">
        <v>11</v>
      </c>
      <c r="B2" s="176"/>
      <c r="C2" s="195">
        <f>Finanzplan!C2</f>
        <v>0</v>
      </c>
      <c r="D2" s="195"/>
      <c r="E2" s="195"/>
    </row>
    <row r="3" spans="1:7" ht="15">
      <c r="A3" s="165" t="s">
        <v>26</v>
      </c>
      <c r="B3" s="196"/>
      <c r="C3" s="195">
        <f>Finanzplan!C3</f>
        <v>0</v>
      </c>
      <c r="D3" s="195"/>
      <c r="E3" s="195"/>
      <c r="F3" s="197"/>
      <c r="G3" s="197"/>
    </row>
    <row r="4" spans="1:5" ht="15">
      <c r="A4" s="176" t="s">
        <v>56</v>
      </c>
      <c r="B4" s="176"/>
      <c r="C4" s="195" t="str">
        <f>Finanzplan!C5</f>
        <v>2023/2024</v>
      </c>
      <c r="D4" s="195"/>
      <c r="E4" s="195"/>
    </row>
    <row r="5" spans="1:5" ht="15">
      <c r="A5" s="15"/>
      <c r="B5" s="15"/>
      <c r="C5" s="15"/>
      <c r="D5" s="15"/>
      <c r="E5" s="15"/>
    </row>
    <row r="6" spans="1:5" ht="15">
      <c r="A6" s="15"/>
      <c r="B6" s="15"/>
      <c r="C6" s="18" t="str">
        <f>Finanzplan!C7</f>
        <v>Ist 2021/2022</v>
      </c>
      <c r="D6" s="18" t="str">
        <f>Finanzplan!D7</f>
        <v>Plan/Ist 2022/2023</v>
      </c>
      <c r="E6" s="18" t="str">
        <f>"Plan "&amp;C4</f>
        <v>Plan 2023/2024</v>
      </c>
    </row>
    <row r="7" spans="1:5" ht="15">
      <c r="A7" s="15"/>
      <c r="B7" s="20" t="s">
        <v>1</v>
      </c>
      <c r="C7" s="15"/>
      <c r="D7" s="15"/>
      <c r="E7" s="15"/>
    </row>
    <row r="8" spans="1:5" ht="15">
      <c r="A8" s="101" t="s">
        <v>12</v>
      </c>
      <c r="B8" s="28" t="s">
        <v>0</v>
      </c>
      <c r="C8" s="29">
        <f>Finanzplan!C9</f>
        <v>0</v>
      </c>
      <c r="D8" s="29">
        <f>Finanzplan!D9</f>
        <v>0</v>
      </c>
      <c r="E8" s="29">
        <f>Finanzplan!E9</f>
        <v>0</v>
      </c>
    </row>
    <row r="9" spans="1:5" ht="15">
      <c r="A9" s="15"/>
      <c r="B9" s="15"/>
      <c r="C9" s="31"/>
      <c r="D9" s="31"/>
      <c r="E9" s="31"/>
    </row>
    <row r="10" spans="1:5" ht="15">
      <c r="A10" s="33"/>
      <c r="B10" s="20" t="s">
        <v>4</v>
      </c>
      <c r="C10" s="31"/>
      <c r="D10" s="31"/>
      <c r="E10" s="31"/>
    </row>
    <row r="11" spans="1:5" ht="15">
      <c r="A11" s="102" t="s">
        <v>12</v>
      </c>
      <c r="B11" s="28" t="s">
        <v>0</v>
      </c>
      <c r="C11" s="29">
        <f>Finanzplan!C12</f>
        <v>0</v>
      </c>
      <c r="D11" s="29">
        <f>Finanzplan!D12</f>
        <v>0</v>
      </c>
      <c r="E11" s="29">
        <f>Finanzplan!E12</f>
        <v>0</v>
      </c>
    </row>
    <row r="12" spans="1:5" ht="15">
      <c r="A12" s="15"/>
      <c r="B12" s="15"/>
      <c r="C12" s="31"/>
      <c r="D12" s="31"/>
      <c r="E12" s="31"/>
    </row>
    <row r="13" spans="1:5" ht="15">
      <c r="A13" s="15"/>
      <c r="B13" s="20" t="s">
        <v>5</v>
      </c>
      <c r="C13" s="31"/>
      <c r="D13" s="31"/>
      <c r="E13" s="31"/>
    </row>
    <row r="14" spans="1:5" ht="15">
      <c r="A14" s="102" t="s">
        <v>12</v>
      </c>
      <c r="B14" s="28" t="s">
        <v>6</v>
      </c>
      <c r="C14" s="29">
        <f>C8+C11</f>
        <v>0</v>
      </c>
      <c r="D14" s="29">
        <f>D8+D11</f>
        <v>0</v>
      </c>
      <c r="E14" s="29">
        <f>E8+E11</f>
        <v>0</v>
      </c>
    </row>
    <row r="15" spans="1:5" ht="15">
      <c r="A15" s="15"/>
      <c r="B15" s="15"/>
      <c r="C15" s="31"/>
      <c r="D15" s="31"/>
      <c r="E15" s="31"/>
    </row>
    <row r="16" spans="1:5" ht="15">
      <c r="A16" s="15"/>
      <c r="B16" s="15"/>
      <c r="C16" s="31"/>
      <c r="D16" s="31"/>
      <c r="E16" s="31"/>
    </row>
    <row r="17" spans="1:5" ht="15">
      <c r="A17" s="15"/>
      <c r="B17" s="20" t="s">
        <v>9</v>
      </c>
      <c r="C17" s="31"/>
      <c r="D17" s="31"/>
      <c r="E17" s="31"/>
    </row>
    <row r="18" spans="1:5" ht="29.25">
      <c r="A18" s="173" t="s">
        <v>13</v>
      </c>
      <c r="B18" s="36" t="str">
        <f>Finanzplan!B19</f>
        <v>Eigene Einnahmen (Kursbeiträge, Mitgliedsbeiträge, Eintritte, Unkostenbeiträge,…)</v>
      </c>
      <c r="C18" s="23">
        <f>Finanzplan!C19</f>
        <v>0</v>
      </c>
      <c r="D18" s="23">
        <f>Finanzplan!D19</f>
        <v>0</v>
      </c>
      <c r="E18" s="23">
        <f>Finanzplan!E19</f>
        <v>0</v>
      </c>
    </row>
    <row r="19" spans="1:5" ht="15">
      <c r="A19" s="174"/>
      <c r="B19" s="36" t="str">
        <f>Finanzplan!B20</f>
        <v>Spenden</v>
      </c>
      <c r="C19" s="23">
        <f>Finanzplan!C20</f>
        <v>0</v>
      </c>
      <c r="D19" s="23">
        <f>Finanzplan!D20</f>
        <v>0</v>
      </c>
      <c r="E19" s="23">
        <f>Finanzplan!E20</f>
        <v>0</v>
      </c>
    </row>
    <row r="20" spans="1:5" ht="15">
      <c r="A20" s="174"/>
      <c r="B20" s="36" t="str">
        <f>Finanzplan!B21</f>
        <v>Sponsoring</v>
      </c>
      <c r="C20" s="23">
        <f>Finanzplan!C21</f>
        <v>0</v>
      </c>
      <c r="D20" s="23">
        <f>Finanzplan!D21</f>
        <v>0</v>
      </c>
      <c r="E20" s="23">
        <f>Finanzplan!E21</f>
        <v>0</v>
      </c>
    </row>
    <row r="21" spans="1:5" ht="15">
      <c r="A21" s="174"/>
      <c r="B21" s="36" t="str">
        <f>Finanzplan!B22</f>
        <v>erhaltene Zinsen</v>
      </c>
      <c r="C21" s="23">
        <f>Finanzplan!C22</f>
        <v>0</v>
      </c>
      <c r="D21" s="23">
        <f>Finanzplan!D22</f>
        <v>0</v>
      </c>
      <c r="E21" s="23">
        <f>Finanzplan!E22</f>
        <v>0</v>
      </c>
    </row>
    <row r="22" spans="1:5" ht="15">
      <c r="A22" s="174"/>
      <c r="B22" s="36" t="str">
        <f>Finanzplan!B23</f>
        <v>Auflösung Rückstellung/Rücklagen</v>
      </c>
      <c r="C22" s="23">
        <f>Finanzplan!C23</f>
        <v>0</v>
      </c>
      <c r="D22" s="23">
        <f>Finanzplan!D23</f>
        <v>0</v>
      </c>
      <c r="E22" s="23">
        <f>Finanzplan!E23</f>
        <v>0</v>
      </c>
    </row>
    <row r="23" spans="1:5" ht="15">
      <c r="A23" s="174"/>
      <c r="B23" s="36" t="str">
        <f>Finanzplan!B24</f>
        <v>Sonstige</v>
      </c>
      <c r="C23" s="23">
        <f>Finanzplan!C24</f>
        <v>0</v>
      </c>
      <c r="D23" s="23">
        <f>Finanzplan!D24</f>
        <v>0</v>
      </c>
      <c r="E23" s="23">
        <f>Finanzplan!E24</f>
        <v>0</v>
      </c>
    </row>
    <row r="24" spans="1:5" ht="15">
      <c r="A24" s="174"/>
      <c r="B24" s="36">
        <f>Finanzplan!B25</f>
        <v>0</v>
      </c>
      <c r="C24" s="23">
        <f>Finanzplan!C25</f>
        <v>0</v>
      </c>
      <c r="D24" s="23">
        <f>Finanzplan!D25</f>
        <v>0</v>
      </c>
      <c r="E24" s="23">
        <f>Finanzplan!E25</f>
        <v>0</v>
      </c>
    </row>
    <row r="25" spans="1:5" ht="15">
      <c r="A25" s="175"/>
      <c r="B25" s="39" t="s">
        <v>6</v>
      </c>
      <c r="C25" s="40">
        <f ca="1">SUM(C18:OFFSET(C25,-1,0))</f>
        <v>0</v>
      </c>
      <c r="D25" s="40">
        <f ca="1">SUM(D18:OFFSET(D25,-1,0))</f>
        <v>0</v>
      </c>
      <c r="E25" s="40">
        <f ca="1">SUM(E18:OFFSET(E25,-1,0))</f>
        <v>0</v>
      </c>
    </row>
    <row r="26" spans="1:5" ht="15">
      <c r="A26" s="15"/>
      <c r="B26" s="15"/>
      <c r="C26" s="31"/>
      <c r="D26" s="31"/>
      <c r="E26" s="31"/>
    </row>
    <row r="27" spans="1:5" ht="15">
      <c r="A27" s="15"/>
      <c r="B27" s="20" t="s">
        <v>10</v>
      </c>
      <c r="C27" s="31"/>
      <c r="D27" s="31"/>
      <c r="E27" s="31"/>
    </row>
    <row r="28" spans="1:5" ht="15">
      <c r="A28" s="180" t="s">
        <v>13</v>
      </c>
      <c r="B28" s="39" t="str">
        <f>Finanzplan!B29</f>
        <v>EU</v>
      </c>
      <c r="C28" s="23">
        <f>Finanzplan!C29</f>
        <v>0</v>
      </c>
      <c r="D28" s="23">
        <f>Finanzplan!D29</f>
        <v>0</v>
      </c>
      <c r="E28" s="23">
        <f>Finanzplan!E29</f>
        <v>0</v>
      </c>
    </row>
    <row r="29" spans="1:5" ht="15">
      <c r="A29" s="180"/>
      <c r="B29" s="39" t="str">
        <f>Finanzplan!B30</f>
        <v>Bundesministerium, bitte jedes Ministerium einzeln anführen</v>
      </c>
      <c r="C29" s="23">
        <f>Finanzplan!C30</f>
        <v>0</v>
      </c>
      <c r="D29" s="23">
        <f>Finanzplan!D30</f>
        <v>0</v>
      </c>
      <c r="E29" s="23">
        <f>Finanzplan!E30</f>
        <v>0</v>
      </c>
    </row>
    <row r="30" spans="1:5" ht="15">
      <c r="A30" s="180"/>
      <c r="B30" s="39" t="str">
        <f>Finanzplan!B31</f>
        <v>Stadt Wien (OHNE MA 13), bitte jede Magistratsabteilung einzeln anführen</v>
      </c>
      <c r="C30" s="23">
        <f>Finanzplan!C31</f>
        <v>0</v>
      </c>
      <c r="D30" s="23">
        <f>Finanzplan!D31</f>
        <v>0</v>
      </c>
      <c r="E30" s="23">
        <f>Finanzplan!E31</f>
        <v>0</v>
      </c>
    </row>
    <row r="31" spans="1:5" ht="15">
      <c r="A31" s="180"/>
      <c r="B31" s="39" t="str">
        <f>Finanzplan!B32</f>
        <v>Bezirk, bitte den jeweiligen Bezirk anführen</v>
      </c>
      <c r="C31" s="23">
        <f>Finanzplan!C32</f>
        <v>0</v>
      </c>
      <c r="D31" s="23">
        <f>Finanzplan!D32</f>
        <v>0</v>
      </c>
      <c r="E31" s="23">
        <f>Finanzplan!E32</f>
        <v>0</v>
      </c>
    </row>
    <row r="32" spans="1:5" ht="15">
      <c r="A32" s="180"/>
      <c r="B32" s="39" t="str">
        <f>Finanzplan!B33</f>
        <v>Sonstige</v>
      </c>
      <c r="C32" s="23">
        <f>Finanzplan!C33</f>
        <v>0</v>
      </c>
      <c r="D32" s="23">
        <f>Finanzplan!D33</f>
        <v>0</v>
      </c>
      <c r="E32" s="23">
        <f>Finanzplan!E33</f>
        <v>0</v>
      </c>
    </row>
    <row r="33" spans="1:5" ht="15">
      <c r="A33" s="180"/>
      <c r="B33" s="39">
        <f>Finanzplan!B34</f>
        <v>0</v>
      </c>
      <c r="C33" s="23">
        <f>Finanzplan!C34</f>
        <v>0</v>
      </c>
      <c r="D33" s="23">
        <f>Finanzplan!D34</f>
        <v>0</v>
      </c>
      <c r="E33" s="23">
        <f>Finanzplan!E34</f>
        <v>0</v>
      </c>
    </row>
    <row r="34" spans="1:5" ht="15">
      <c r="A34" s="180"/>
      <c r="B34" s="39" t="str">
        <f>Finanzplan!B35</f>
        <v>Förderung MA 13, nur bei IST-Zahlen</v>
      </c>
      <c r="C34" s="23">
        <f>Finanzplan!C35</f>
        <v>0</v>
      </c>
      <c r="D34" s="23">
        <f>Finanzplan!D35</f>
        <v>0</v>
      </c>
      <c r="E34" s="23">
        <f>Finanzplan!E35</f>
        <v>0</v>
      </c>
    </row>
    <row r="35" spans="1:5" ht="15">
      <c r="A35" s="180"/>
      <c r="B35" s="39" t="s">
        <v>6</v>
      </c>
      <c r="C35" s="40">
        <f ca="1">SUM(C28:OFFSET(C35,-1,0))</f>
        <v>0</v>
      </c>
      <c r="D35" s="40">
        <f ca="1">SUM(D28:OFFSET(D35,-1,0))</f>
        <v>0</v>
      </c>
      <c r="E35" s="40">
        <f ca="1">SUM(E28:OFFSET(E35,-1,0))</f>
        <v>0</v>
      </c>
    </row>
    <row r="36" spans="1:5" ht="15">
      <c r="A36" s="15"/>
      <c r="B36" s="15"/>
      <c r="C36" s="31"/>
      <c r="D36" s="31"/>
      <c r="E36" s="31"/>
    </row>
    <row r="37" spans="1:5" ht="15">
      <c r="A37" s="15"/>
      <c r="B37" s="20" t="s">
        <v>14</v>
      </c>
      <c r="C37" s="31"/>
      <c r="D37" s="31"/>
      <c r="E37" s="31"/>
    </row>
    <row r="38" spans="1:5" ht="15">
      <c r="A38" s="15"/>
      <c r="B38" s="39" t="s">
        <v>6</v>
      </c>
      <c r="C38" s="40">
        <f>C25+C35</f>
        <v>0</v>
      </c>
      <c r="D38" s="40">
        <f>D25+D35</f>
        <v>0</v>
      </c>
      <c r="E38" s="40">
        <f>E25+E35</f>
        <v>0</v>
      </c>
    </row>
    <row r="39" spans="1:5" ht="15">
      <c r="A39" s="15"/>
      <c r="B39" s="15"/>
      <c r="C39" s="31"/>
      <c r="D39" s="31"/>
      <c r="E39" s="31"/>
    </row>
    <row r="40" spans="1:5" ht="29.25">
      <c r="A40" s="15"/>
      <c r="B40" s="83" t="s">
        <v>109</v>
      </c>
      <c r="C40" s="45">
        <f>C38-C14</f>
        <v>0</v>
      </c>
      <c r="D40" s="45">
        <f>IF(ISBLANK(D31),D14-D38,D38-D14)</f>
        <v>0</v>
      </c>
      <c r="E40" s="45">
        <f>E14-E38</f>
        <v>0</v>
      </c>
    </row>
  </sheetData>
  <sheetProtection password="CDA9" sheet="1" objects="1" scenarios="1" selectLockedCells="1" selectUnlockedCells="1"/>
  <mergeCells count="11">
    <mergeCell ref="A1:B1"/>
    <mergeCell ref="C1:E1"/>
    <mergeCell ref="A2:B2"/>
    <mergeCell ref="C2:E2"/>
    <mergeCell ref="A4:B4"/>
    <mergeCell ref="C4:E4"/>
    <mergeCell ref="A3:B3"/>
    <mergeCell ref="C3:E3"/>
    <mergeCell ref="F3:G3"/>
    <mergeCell ref="A18:A25"/>
    <mergeCell ref="A28:A35"/>
  </mergeCells>
  <dataValidations count="1">
    <dataValidation type="list" allowBlank="1" showInputMessage="1" showErrorMessage="1" sqref="F3:G3">
      <formula1>$D$61:$D$62</formula1>
    </dataValidation>
  </dataValidation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theme="0" tint="-0.24997000396251678"/>
  </sheetPr>
  <dimension ref="B5:F63"/>
  <sheetViews>
    <sheetView zoomScalePageLayoutView="0" workbookViewId="0" topLeftCell="A22">
      <selection activeCell="B62" sqref="B62:B63"/>
    </sheetView>
  </sheetViews>
  <sheetFormatPr defaultColWidth="11.421875" defaultRowHeight="15"/>
  <sheetData>
    <row r="5" spans="3:5" ht="15">
      <c r="C5" s="1"/>
      <c r="D5" s="2"/>
      <c r="E5" s="5"/>
    </row>
    <row r="6" spans="3:5" ht="15">
      <c r="C6" s="1"/>
      <c r="D6" s="2"/>
      <c r="E6" s="5"/>
    </row>
    <row r="7" spans="3:6" ht="15">
      <c r="C7" s="1"/>
      <c r="D7" s="2"/>
      <c r="E7" s="5"/>
      <c r="F7" s="1"/>
    </row>
    <row r="8" spans="3:6" ht="15">
      <c r="C8" s="1"/>
      <c r="D8" s="2"/>
      <c r="E8" s="5"/>
      <c r="F8" s="1"/>
    </row>
    <row r="9" spans="3:5" ht="15">
      <c r="C9" s="1"/>
      <c r="D9" s="2"/>
      <c r="E9" s="5"/>
    </row>
    <row r="13" spans="3:5" ht="15">
      <c r="C13" s="1"/>
      <c r="D13" s="2"/>
      <c r="E13" s="5"/>
    </row>
    <row r="14" spans="3:6" ht="15">
      <c r="C14" s="1"/>
      <c r="D14" s="2"/>
      <c r="E14" s="5"/>
      <c r="F14" s="1"/>
    </row>
    <row r="50" ht="15">
      <c r="B50" s="1" t="s">
        <v>27</v>
      </c>
    </row>
    <row r="51" ht="15">
      <c r="B51" s="1" t="s">
        <v>48</v>
      </c>
    </row>
    <row r="52" ht="15">
      <c r="B52" s="1"/>
    </row>
    <row r="53" ht="15">
      <c r="B53" s="1" t="s">
        <v>29</v>
      </c>
    </row>
    <row r="54" ht="15">
      <c r="B54" s="1" t="s">
        <v>30</v>
      </c>
    </row>
    <row r="56" ht="15">
      <c r="B56" s="1" t="s">
        <v>37</v>
      </c>
    </row>
    <row r="57" ht="15">
      <c r="B57" s="1" t="s">
        <v>40</v>
      </c>
    </row>
    <row r="58" ht="15">
      <c r="B58" s="1" t="s">
        <v>41</v>
      </c>
    </row>
    <row r="59" ht="15">
      <c r="B59" t="s">
        <v>50</v>
      </c>
    </row>
    <row r="60" ht="15">
      <c r="B60" t="s">
        <v>51</v>
      </c>
    </row>
    <row r="62" ht="15">
      <c r="B62" t="s">
        <v>45</v>
      </c>
    </row>
    <row r="63" ht="15">
      <c r="B63" t="s">
        <v>46</v>
      </c>
    </row>
  </sheetData>
  <sheetProtection password="CDA9"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theme="8" tint="0.5999900102615356"/>
    <pageSetUpPr fitToPage="1"/>
  </sheetPr>
  <dimension ref="A1:H52"/>
  <sheetViews>
    <sheetView zoomScale="110" zoomScaleNormal="110" zoomScalePageLayoutView="0" workbookViewId="0" topLeftCell="A40">
      <selection activeCell="D48" sqref="D48:E48"/>
    </sheetView>
  </sheetViews>
  <sheetFormatPr defaultColWidth="11.421875" defaultRowHeight="15"/>
  <cols>
    <col min="1" max="1" width="19.7109375" style="0" customWidth="1"/>
    <col min="2" max="2" width="32.28125" style="0" customWidth="1"/>
    <col min="3" max="3" width="19.57421875" style="0" customWidth="1"/>
    <col min="4" max="4" width="1.7109375" style="110" customWidth="1"/>
    <col min="5" max="5" width="18.57421875" style="110" customWidth="1"/>
    <col min="6" max="6" width="19.57421875" style="0" customWidth="1"/>
    <col min="7" max="7" width="12.7109375" style="4" customWidth="1"/>
    <col min="8" max="8" width="62.7109375" style="3" customWidth="1"/>
    <col min="9" max="9" width="11.421875" style="0" customWidth="1"/>
  </cols>
  <sheetData>
    <row r="1" spans="1:8" ht="15">
      <c r="A1" s="8" t="s">
        <v>35</v>
      </c>
      <c r="B1" s="161" t="s">
        <v>55</v>
      </c>
      <c r="C1" s="161"/>
      <c r="D1" s="161"/>
      <c r="E1" s="161"/>
      <c r="F1" s="161"/>
      <c r="G1" s="161"/>
      <c r="H1" s="161"/>
    </row>
    <row r="2" spans="1:8" ht="37.5" customHeight="1">
      <c r="A2" s="9" t="s">
        <v>26</v>
      </c>
      <c r="B2" s="162" t="s">
        <v>110</v>
      </c>
      <c r="C2" s="163"/>
      <c r="D2" s="163"/>
      <c r="E2" s="163"/>
      <c r="F2" s="163"/>
      <c r="G2" s="163"/>
      <c r="H2" s="164"/>
    </row>
    <row r="3" spans="1:8" ht="16.5" customHeight="1">
      <c r="A3" s="8" t="s">
        <v>34</v>
      </c>
      <c r="B3" s="161" t="s">
        <v>85</v>
      </c>
      <c r="C3" s="161"/>
      <c r="D3" s="161"/>
      <c r="E3" s="161"/>
      <c r="F3" s="161"/>
      <c r="G3" s="161"/>
      <c r="H3" s="161"/>
    </row>
    <row r="4" spans="1:8" ht="15" customHeight="1">
      <c r="A4" s="8" t="s">
        <v>86</v>
      </c>
      <c r="B4" s="214" t="s">
        <v>49</v>
      </c>
      <c r="C4" s="215"/>
      <c r="D4" s="215"/>
      <c r="E4" s="215"/>
      <c r="F4" s="215"/>
      <c r="G4" s="215"/>
      <c r="H4" s="216"/>
    </row>
    <row r="5" spans="1:8" ht="15">
      <c r="A5" s="10" t="s">
        <v>19</v>
      </c>
      <c r="B5" s="161" t="s">
        <v>87</v>
      </c>
      <c r="C5" s="161"/>
      <c r="D5" s="161"/>
      <c r="E5" s="161"/>
      <c r="F5" s="161"/>
      <c r="G5" s="161"/>
      <c r="H5" s="161"/>
    </row>
    <row r="6" spans="1:8" ht="15">
      <c r="A6" s="11" t="s">
        <v>21</v>
      </c>
      <c r="B6" s="161" t="s">
        <v>61</v>
      </c>
      <c r="C6" s="161"/>
      <c r="D6" s="161"/>
      <c r="E6" s="161"/>
      <c r="F6" s="161"/>
      <c r="G6" s="161"/>
      <c r="H6" s="161"/>
    </row>
    <row r="7" spans="1:8" ht="35.25" customHeight="1">
      <c r="A7" s="11" t="s">
        <v>22</v>
      </c>
      <c r="B7" s="161" t="s">
        <v>90</v>
      </c>
      <c r="C7" s="161"/>
      <c r="D7" s="161"/>
      <c r="E7" s="161"/>
      <c r="F7" s="161"/>
      <c r="G7" s="161"/>
      <c r="H7" s="161"/>
    </row>
    <row r="8" spans="1:8" ht="15">
      <c r="A8" s="11" t="s">
        <v>60</v>
      </c>
      <c r="B8" s="161" t="s">
        <v>91</v>
      </c>
      <c r="C8" s="161"/>
      <c r="D8" s="161"/>
      <c r="E8" s="161"/>
      <c r="F8" s="161"/>
      <c r="G8" s="161"/>
      <c r="H8" s="161"/>
    </row>
    <row r="9" spans="1:8" ht="25.5" customHeight="1">
      <c r="A9" s="11" t="s">
        <v>88</v>
      </c>
      <c r="B9" s="161" t="s">
        <v>89</v>
      </c>
      <c r="C9" s="161"/>
      <c r="D9" s="161"/>
      <c r="E9" s="161"/>
      <c r="F9" s="161"/>
      <c r="G9" s="161"/>
      <c r="H9" s="161"/>
    </row>
    <row r="10" spans="1:8" ht="34.5" customHeight="1">
      <c r="A10" s="9" t="s">
        <v>92</v>
      </c>
      <c r="B10" s="166" t="s">
        <v>54</v>
      </c>
      <c r="C10" s="166"/>
      <c r="D10" s="166"/>
      <c r="E10" s="166"/>
      <c r="F10" s="166"/>
      <c r="G10" s="166"/>
      <c r="H10" s="166"/>
    </row>
    <row r="11" spans="1:8" ht="47.25" customHeight="1">
      <c r="A11" s="9" t="s">
        <v>93</v>
      </c>
      <c r="B11" s="166" t="s">
        <v>95</v>
      </c>
      <c r="C11" s="166"/>
      <c r="D11" s="166"/>
      <c r="E11" s="166"/>
      <c r="F11" s="166"/>
      <c r="G11" s="166"/>
      <c r="H11" s="166"/>
    </row>
    <row r="12" spans="1:8" ht="15">
      <c r="A12" s="165" t="s">
        <v>35</v>
      </c>
      <c r="B12" s="165"/>
      <c r="C12" s="208" t="s">
        <v>42</v>
      </c>
      <c r="D12" s="209"/>
      <c r="E12" s="209"/>
      <c r="F12" s="209"/>
      <c r="G12" s="209"/>
      <c r="H12" s="210"/>
    </row>
    <row r="13" spans="1:8" ht="15">
      <c r="A13" s="181" t="s">
        <v>26</v>
      </c>
      <c r="B13" s="182"/>
      <c r="C13" s="170" t="s">
        <v>27</v>
      </c>
      <c r="D13" s="171"/>
      <c r="E13" s="171"/>
      <c r="F13" s="171"/>
      <c r="G13" s="171"/>
      <c r="H13" s="172"/>
    </row>
    <row r="14" spans="1:8" ht="15">
      <c r="A14" s="165" t="s">
        <v>34</v>
      </c>
      <c r="B14" s="165"/>
      <c r="C14" s="208" t="s">
        <v>67</v>
      </c>
      <c r="D14" s="209"/>
      <c r="E14" s="209"/>
      <c r="F14" s="209"/>
      <c r="G14" s="209"/>
      <c r="H14" s="210"/>
    </row>
    <row r="15" spans="1:8" ht="15">
      <c r="A15" s="176" t="s">
        <v>44</v>
      </c>
      <c r="B15" s="176"/>
      <c r="C15" s="80" t="s">
        <v>46</v>
      </c>
      <c r="D15" s="108"/>
      <c r="E15" s="108"/>
      <c r="F15" s="81"/>
      <c r="G15" s="81"/>
      <c r="H15" s="82"/>
    </row>
    <row r="16" spans="1:8" ht="15">
      <c r="A16" s="176" t="s">
        <v>33</v>
      </c>
      <c r="B16" s="177"/>
      <c r="C16" s="105">
        <v>2023</v>
      </c>
      <c r="D16" s="108" t="s">
        <v>58</v>
      </c>
      <c r="E16" s="81">
        <v>2024</v>
      </c>
      <c r="F16" s="106"/>
      <c r="G16" s="106"/>
      <c r="H16" s="107"/>
    </row>
    <row r="17" spans="1:8" ht="15">
      <c r="A17" s="15"/>
      <c r="B17" s="15"/>
      <c r="C17" s="15"/>
      <c r="D17" s="109"/>
      <c r="E17" s="109"/>
      <c r="F17" s="15"/>
      <c r="G17" s="16"/>
      <c r="H17" s="17"/>
    </row>
    <row r="18" spans="1:8" ht="28.5">
      <c r="A18" s="15"/>
      <c r="B18" s="15"/>
      <c r="C18" s="18" t="str">
        <f>"Ist "&amp;C16-1&amp;"/"&amp;C16</f>
        <v>Ist 2022/2023</v>
      </c>
      <c r="D18" s="211" t="str">
        <f>"Plan "&amp;C16&amp;"/"&amp;E16</f>
        <v>Plan 2023/2024</v>
      </c>
      <c r="E18" s="212"/>
      <c r="F18" s="18" t="str">
        <f>"Ist "&amp;C16&amp;"/"&amp;E16</f>
        <v>Ist 2023/2024</v>
      </c>
      <c r="G18" s="18" t="s">
        <v>16</v>
      </c>
      <c r="H18" s="19" t="str">
        <f>"Begründung (wenn Abweichung gegenüber Plan "&amp;C16&amp;"/"&amp;E16&amp;" über 10% und EUR 1.000,-- ist)"</f>
        <v>Begründung (wenn Abweichung gegenüber Plan 2023/2024 über 10% und EUR 1.000,-- ist)</v>
      </c>
    </row>
    <row r="19" spans="1:8" ht="15">
      <c r="A19" s="15"/>
      <c r="B19" s="20" t="s">
        <v>1</v>
      </c>
      <c r="C19" s="15"/>
      <c r="D19" s="213"/>
      <c r="E19" s="213"/>
      <c r="F19" s="15"/>
      <c r="G19" s="21"/>
      <c r="H19" s="17"/>
    </row>
    <row r="20" spans="1:8" ht="15">
      <c r="A20" s="90" t="s">
        <v>12</v>
      </c>
      <c r="B20" s="28" t="s">
        <v>0</v>
      </c>
      <c r="C20" s="23">
        <v>51530</v>
      </c>
      <c r="D20" s="205">
        <v>71530</v>
      </c>
      <c r="E20" s="206"/>
      <c r="F20" s="29">
        <v>74430</v>
      </c>
      <c r="G20" s="34">
        <f>IF(OR(D20=0,F20=0),"-",F20/D20*100-100)</f>
        <v>4.054242974975537</v>
      </c>
      <c r="H20" s="92"/>
    </row>
    <row r="21" spans="1:8" ht="15">
      <c r="A21" s="15"/>
      <c r="B21" s="15"/>
      <c r="C21" s="31"/>
      <c r="D21" s="200"/>
      <c r="E21" s="200"/>
      <c r="F21" s="31"/>
      <c r="G21" s="32"/>
      <c r="H21" s="17">
        <f>IF(ISBLANK(F21),"",IF(AND(OR(G21&gt;=2,G21&lt;=-2),OR((E21-F21)&gt;=1000,(E21-F21)&lt;=-1000)),"Bitte Begründung in dieser Zelle angeben",""))</f>
      </c>
    </row>
    <row r="22" spans="1:8" ht="15">
      <c r="A22" s="33"/>
      <c r="B22" s="20" t="s">
        <v>4</v>
      </c>
      <c r="C22" s="31"/>
      <c r="D22" s="201"/>
      <c r="E22" s="201"/>
      <c r="F22" s="31"/>
      <c r="G22" s="32"/>
      <c r="H22" s="17">
        <f>IF(ISBLANK(F22),"",IF(AND(OR(G22&gt;=2,G22&lt;=-2),OR((E22-F22)&gt;=1000,(E22-F22)&lt;=-1000)),"Bitte Begründung in dieser Zelle angeben",""))</f>
      </c>
    </row>
    <row r="23" spans="1:8" ht="15">
      <c r="A23" s="90" t="s">
        <v>12</v>
      </c>
      <c r="B23" s="28" t="s">
        <v>0</v>
      </c>
      <c r="C23" s="23">
        <v>286000</v>
      </c>
      <c r="D23" s="205">
        <v>290000</v>
      </c>
      <c r="E23" s="206"/>
      <c r="F23" s="29">
        <v>290000</v>
      </c>
      <c r="G23" s="34">
        <f>IF(OR(D23=0,F23=0),"-",F23/D23*100-100)</f>
        <v>0</v>
      </c>
      <c r="H23" s="92"/>
    </row>
    <row r="24" spans="1:8" ht="15">
      <c r="A24" s="15"/>
      <c r="B24" s="15"/>
      <c r="C24" s="31"/>
      <c r="D24" s="200"/>
      <c r="E24" s="200"/>
      <c r="F24" s="31"/>
      <c r="G24" s="35"/>
      <c r="H24" s="17">
        <f>IF(ISBLANK(F24),"",IF(AND(OR(G24&gt;=2,G24&lt;=-2),OR((E24-F24)&gt;=1000,(E24-F24)&lt;=-1000)),"Bitte Begründung in dieser Zelle angeben",""))</f>
      </c>
    </row>
    <row r="25" spans="1:8" ht="15">
      <c r="A25" s="15"/>
      <c r="B25" s="20" t="s">
        <v>5</v>
      </c>
      <c r="C25" s="31"/>
      <c r="D25" s="201"/>
      <c r="E25" s="201"/>
      <c r="F25" s="31"/>
      <c r="G25" s="35"/>
      <c r="H25" s="17">
        <f>IF(ISBLANK(F25),"",IF(AND(OR(G25&gt;=2,G25&lt;=-2),OR((E25-F25)&gt;=1000,(E25-F25)&lt;=-1000)),"Bitte Begründung in dieser Zelle angeben",""))</f>
      </c>
    </row>
    <row r="26" spans="1:8" ht="15">
      <c r="A26" s="15"/>
      <c r="B26" s="28" t="s">
        <v>6</v>
      </c>
      <c r="C26" s="29">
        <f>C20+C23</f>
        <v>337530</v>
      </c>
      <c r="D26" s="205">
        <f>D20+D23</f>
        <v>361530</v>
      </c>
      <c r="E26" s="206"/>
      <c r="F26" s="29">
        <f>F20+F23</f>
        <v>364430</v>
      </c>
      <c r="G26" s="34">
        <f>IF(OR(D26=0,F26=0),"-",F26/D26*100-100)</f>
        <v>0.8021464332143893</v>
      </c>
      <c r="H26" s="30"/>
    </row>
    <row r="27" spans="1:8" ht="15">
      <c r="A27" s="15"/>
      <c r="B27" s="15"/>
      <c r="C27" s="31"/>
      <c r="D27" s="200"/>
      <c r="E27" s="200"/>
      <c r="F27" s="31"/>
      <c r="G27" s="32"/>
      <c r="H27" s="17"/>
    </row>
    <row r="28" spans="1:8" ht="15">
      <c r="A28" s="15"/>
      <c r="B28" s="15"/>
      <c r="C28" s="31"/>
      <c r="D28" s="207"/>
      <c r="E28" s="207"/>
      <c r="F28" s="31"/>
      <c r="G28" s="32"/>
      <c r="H28" s="17">
        <f>IF(ISBLANK(F28),"",IF(AND(OR(G28&gt;=2,G28&lt;=-2),OR((E28-F28)&gt;=1000,(E28-F28)&lt;=-1000)),"Bitte Begründung in dieser Zelle angeben",""))</f>
      </c>
    </row>
    <row r="29" spans="1:8" ht="15">
      <c r="A29" s="15"/>
      <c r="B29" s="20" t="s">
        <v>38</v>
      </c>
      <c r="C29" s="31"/>
      <c r="D29" s="201"/>
      <c r="E29" s="201"/>
      <c r="F29" s="31"/>
      <c r="G29" s="32"/>
      <c r="H29" s="17">
        <f>IF(ISBLANK(F29),"",IF(AND(OR(G29&gt;=2,G29&lt;=-2),OR((E29-F29)&gt;=1000,(E29-F29)&lt;=-1000)),"Bitte Begründung in dieser Zelle angeben",""))</f>
      </c>
    </row>
    <row r="30" spans="1:8" ht="57.75">
      <c r="A30" s="173" t="s">
        <v>13</v>
      </c>
      <c r="B30" s="36" t="s">
        <v>65</v>
      </c>
      <c r="C30" s="37">
        <v>50000</v>
      </c>
      <c r="D30" s="185">
        <v>50000</v>
      </c>
      <c r="E30" s="186"/>
      <c r="F30" s="37">
        <v>50000</v>
      </c>
      <c r="G30" s="38">
        <f>IF(OR(D30=0,F30=0),"-",F30/D30*100-100)</f>
        <v>0</v>
      </c>
      <c r="H30" s="25">
        <f>IF(ISBLANK(F30),"",IF(AND(OR(G30&gt;=2,G30&lt;=-2),OR((D30-F30)&gt;=100,(D30-F30)&lt;=-100)),"Bitte Begründung in dieser Zelle angeben",""))</f>
      </c>
    </row>
    <row r="31" spans="1:8" ht="15">
      <c r="A31" s="174"/>
      <c r="B31" s="39" t="s">
        <v>7</v>
      </c>
      <c r="C31" s="37">
        <v>39000</v>
      </c>
      <c r="D31" s="185">
        <v>40000</v>
      </c>
      <c r="E31" s="186"/>
      <c r="F31" s="37">
        <v>40000</v>
      </c>
      <c r="G31" s="38">
        <f>IF(OR(D31=0,F31=0),"-",F31/D31*100-100)</f>
        <v>0</v>
      </c>
      <c r="H31" s="25">
        <f>IF(ISBLANK(F31),"",IF(AND(OR(G31&gt;=2,G31&lt;=-2),OR((D31-F31)&gt;=100,(D31-F31)&lt;=-100)),"Bitte Begründung in dieser Zelle angeben",""))</f>
      </c>
    </row>
    <row r="32" spans="1:8" ht="15">
      <c r="A32" s="174"/>
      <c r="B32" s="39" t="s">
        <v>8</v>
      </c>
      <c r="C32" s="37">
        <v>18000</v>
      </c>
      <c r="D32" s="185">
        <v>20000</v>
      </c>
      <c r="E32" s="186"/>
      <c r="F32" s="37">
        <v>20000</v>
      </c>
      <c r="G32" s="38">
        <f>IF(OR(D32=0,F32=0),"-",F32/D32*100-100)</f>
        <v>0</v>
      </c>
      <c r="H32" s="25">
        <f>IF(ISBLANK(F32),"",IF(AND(OR(G32&gt;=2,G32&lt;=-2),OR((D32-F32)&gt;=100,(D32-F32)&lt;=-100)),"Bitte Begründung in dieser Zelle angeben",""))</f>
      </c>
    </row>
    <row r="33" spans="1:8" ht="15">
      <c r="A33" s="174"/>
      <c r="B33" s="39" t="s">
        <v>66</v>
      </c>
      <c r="C33" s="23"/>
      <c r="D33" s="203"/>
      <c r="E33" s="204"/>
      <c r="F33" s="23"/>
      <c r="G33" s="38" t="str">
        <f>IF(OR(E33=0,F33=0),"-",F33/E33*100-100)</f>
        <v>-</v>
      </c>
      <c r="H33" s="25">
        <f>IF(ISBLANK(F33),"",IF(AND(OR(G33&gt;=2,G33&lt;=-2),OR((E33-F33)&gt;=100,(E33-F33)&lt;=-100)),"Bitte Begründung in dieser Zelle angeben",""))</f>
      </c>
    </row>
    <row r="34" spans="1:8" ht="15">
      <c r="A34" s="174"/>
      <c r="B34" s="39" t="s">
        <v>96</v>
      </c>
      <c r="C34" s="23"/>
      <c r="D34" s="203"/>
      <c r="E34" s="204"/>
      <c r="F34" s="23"/>
      <c r="G34" s="38" t="str">
        <f>IF(OR(E34=0,F34=0),"-",F34/E34*100-100)</f>
        <v>-</v>
      </c>
      <c r="H34" s="25">
        <f>IF(ISBLANK(F34),"",IF(AND(OR(G34&gt;=2,G34&lt;=-2),OR((E34-F34)&gt;=100,(E34-F34)&lt;=-100)),"Bitte Begründung in dieser Zelle angeben",""))</f>
      </c>
    </row>
    <row r="35" spans="1:8" ht="15">
      <c r="A35" s="174"/>
      <c r="B35" s="39" t="s">
        <v>70</v>
      </c>
      <c r="C35" s="23"/>
      <c r="D35" s="203"/>
      <c r="E35" s="204"/>
      <c r="F35" s="23"/>
      <c r="G35" s="38" t="str">
        <f>IF(OR(E35=0,F35=0),"-",F35/E35*100-100)</f>
        <v>-</v>
      </c>
      <c r="H35" s="25"/>
    </row>
    <row r="36" spans="1:8" ht="15">
      <c r="A36" s="174"/>
      <c r="B36" s="27"/>
      <c r="C36" s="23"/>
      <c r="D36" s="203"/>
      <c r="E36" s="204"/>
      <c r="F36" s="23"/>
      <c r="G36" s="38" t="str">
        <f>IF(OR(E36=0,F36=0),"-",F36/E36*100-100)</f>
        <v>-</v>
      </c>
      <c r="H36" s="25">
        <f>IF(ISBLANK(F36),"",IF(AND(OR(G36&gt;=2,G36&lt;=-2),OR((E36-F36)&gt;=100,(E36-F36)&lt;=-100)),"Bitte Begründung in dieser Zelle angeben",""))</f>
      </c>
    </row>
    <row r="37" spans="1:8" ht="15">
      <c r="A37" s="175"/>
      <c r="B37" s="39" t="s">
        <v>6</v>
      </c>
      <c r="C37" s="40">
        <f>SUM(C30:C36)</f>
        <v>107000</v>
      </c>
      <c r="D37" s="151">
        <f>SUM(E30:E36)</f>
        <v>0</v>
      </c>
      <c r="E37" s="152"/>
      <c r="F37" s="40">
        <f>SUM(F30:F36)</f>
        <v>110000</v>
      </c>
      <c r="G37" s="38" t="str">
        <f>IF(OR(D37=0,F37=0),"-",F37/D37*100-100)</f>
        <v>-</v>
      </c>
      <c r="H37" s="30"/>
    </row>
    <row r="38" spans="1:8" ht="15">
      <c r="A38" s="15"/>
      <c r="B38" s="15"/>
      <c r="C38" s="31"/>
      <c r="D38" s="200"/>
      <c r="E38" s="200"/>
      <c r="F38" s="31"/>
      <c r="G38" s="41"/>
      <c r="H38" s="17"/>
    </row>
    <row r="39" spans="1:8" ht="15">
      <c r="A39" s="15"/>
      <c r="B39" s="20" t="s">
        <v>39</v>
      </c>
      <c r="C39" s="31"/>
      <c r="D39" s="201"/>
      <c r="E39" s="201"/>
      <c r="F39" s="31"/>
      <c r="G39" s="41"/>
      <c r="H39" s="17"/>
    </row>
    <row r="40" spans="1:8" ht="15">
      <c r="A40" s="180" t="s">
        <v>13</v>
      </c>
      <c r="B40" s="39" t="s">
        <v>15</v>
      </c>
      <c r="C40" s="37">
        <v>2000</v>
      </c>
      <c r="D40" s="185">
        <v>2000</v>
      </c>
      <c r="E40" s="186"/>
      <c r="F40" s="37">
        <v>2000</v>
      </c>
      <c r="G40" s="43">
        <f>IF(OR(D40=0,F40=0),"-",F40/D40*100-100)</f>
        <v>0</v>
      </c>
      <c r="H40" s="25">
        <f>IF(ISBLANK(F40),"",IF(AND(OR(G40&gt;=2,G40&lt;=-2),OR((D40-F40)&gt;=100,(D40-F40)&lt;=-100)),"Bitte Begründung in dieser Zelle angeben",""))</f>
      </c>
    </row>
    <row r="41" spans="1:8" ht="15">
      <c r="A41" s="180"/>
      <c r="B41" s="39" t="s">
        <v>99</v>
      </c>
      <c r="C41" s="37"/>
      <c r="D41" s="185">
        <v>5000</v>
      </c>
      <c r="E41" s="186"/>
      <c r="F41" s="37">
        <v>5000</v>
      </c>
      <c r="G41" s="43">
        <f>IF(OR(D41=0,F41=0),"-",F41/D41*100-100)</f>
        <v>0</v>
      </c>
      <c r="H41" s="25">
        <f>IF(ISBLANK(F41),"",IF(AND(OR(G41&gt;=2,G41&lt;=-2),OR((D41-F41)&gt;=100,(D41-F41)&lt;=-100)),"Bitte Begründung in dieser Zelle angeben",""))</f>
      </c>
    </row>
    <row r="42" spans="1:8" ht="15">
      <c r="A42" s="180"/>
      <c r="B42" s="39" t="s">
        <v>97</v>
      </c>
      <c r="C42" s="37"/>
      <c r="D42" s="185">
        <v>4000</v>
      </c>
      <c r="E42" s="186"/>
      <c r="F42" s="37">
        <v>4000</v>
      </c>
      <c r="G42" s="43">
        <f>IF(OR(D42=0,F42=0),"-",F42/D42*100-100)</f>
        <v>0</v>
      </c>
      <c r="H42" s="25">
        <f>IF(ISBLANK(F42),"",IF(AND(OR(G42&gt;=2,G42&lt;=-2),OR((D42-F42)&gt;=100,(D42-F42)&lt;=-100)),"Bitte Begründung in dieser Zelle angeben",""))</f>
      </c>
    </row>
    <row r="43" spans="1:8" ht="15">
      <c r="A43" s="180"/>
      <c r="B43" s="39" t="s">
        <v>69</v>
      </c>
      <c r="C43" s="37"/>
      <c r="D43" s="185"/>
      <c r="E43" s="186"/>
      <c r="F43" s="37"/>
      <c r="G43" s="43" t="str">
        <f>IF(OR(E43=0,F43=0),"-",F43/E43*100-100)</f>
        <v>-</v>
      </c>
      <c r="H43" s="25">
        <f>IF(ISBLANK(F43),"",IF(AND(OR(G43&gt;=2,G43&lt;=-2),OR((E43-F43)&gt;=100,(E43-F43)&lt;=-100)),"Bitte Begründung in dieser Zelle angeben",""))</f>
      </c>
    </row>
    <row r="44" spans="1:8" ht="15">
      <c r="A44" s="180"/>
      <c r="B44" s="39" t="s">
        <v>70</v>
      </c>
      <c r="C44" s="37"/>
      <c r="D44" s="185"/>
      <c r="E44" s="186"/>
      <c r="F44" s="37"/>
      <c r="G44" s="43" t="str">
        <f>IF(OR(E44=0,F44=0),"-",F44/E44*100-100)</f>
        <v>-</v>
      </c>
      <c r="H44" s="25"/>
    </row>
    <row r="45" spans="1:8" ht="15">
      <c r="A45" s="180"/>
      <c r="C45" s="37"/>
      <c r="D45" s="103"/>
      <c r="E45" s="104"/>
      <c r="F45" s="37"/>
      <c r="G45" s="43" t="str">
        <f>IF(OR(E45=0,F45=0),"-",F45/E45*100-100)</f>
        <v>-</v>
      </c>
      <c r="H45" s="25"/>
    </row>
    <row r="46" spans="1:8" ht="15">
      <c r="A46" s="180"/>
      <c r="B46" s="39" t="s">
        <v>108</v>
      </c>
      <c r="C46" s="37"/>
      <c r="D46" s="185"/>
      <c r="E46" s="186"/>
      <c r="F46" s="37"/>
      <c r="G46" s="43" t="str">
        <f>IF(OR(E46=0,F46=0),"-",F46/E46*100-100)</f>
        <v>-</v>
      </c>
      <c r="H46" s="25">
        <f>IF(ISBLANK(F46),"",IF(AND(OR(G46&gt;=2,G46&lt;=-2),OR((E46-F46)&gt;=100,(E46-F46)&lt;=-100)),"Bitte Begründung in dieser Zelle angeben",""))</f>
      </c>
    </row>
    <row r="47" spans="1:8" ht="15">
      <c r="A47" s="180"/>
      <c r="B47" s="39" t="s">
        <v>6</v>
      </c>
      <c r="C47" s="40">
        <f>SUM(C40:C46)</f>
        <v>2000</v>
      </c>
      <c r="D47" s="151">
        <f>SUM(E40:E46)</f>
        <v>0</v>
      </c>
      <c r="E47" s="152"/>
      <c r="F47" s="40">
        <f>SUM(F40:F46)</f>
        <v>11000</v>
      </c>
      <c r="G47" s="43" t="str">
        <f>IF(OR(D47=0,F47=0),"-",F47/D47*100-100)</f>
        <v>-</v>
      </c>
      <c r="H47" s="30"/>
    </row>
    <row r="48" spans="1:8" ht="15">
      <c r="A48" s="15"/>
      <c r="B48" s="15"/>
      <c r="C48" s="31"/>
      <c r="D48" s="200"/>
      <c r="E48" s="200"/>
      <c r="F48" s="31"/>
      <c r="G48" s="41"/>
      <c r="H48" s="17">
        <f>IF(ISBLANK(F48),"",IF(AND(OR(G48&gt;=2,G48&lt;=-2),OR((E48-F48)&gt;=1000,(E48-F48)&lt;=-1000)),"Bitte Begründung in dieser Zelle angeben",""))</f>
      </c>
    </row>
    <row r="49" spans="1:8" ht="15">
      <c r="A49" s="15"/>
      <c r="B49" s="20" t="s">
        <v>14</v>
      </c>
      <c r="C49" s="31"/>
      <c r="D49" s="201"/>
      <c r="E49" s="201"/>
      <c r="F49" s="31"/>
      <c r="G49" s="41"/>
      <c r="H49" s="17">
        <f>IF(ISBLANK(F49),"",IF(AND(OR(G49&gt;=2,G49&lt;=-2),OR((E49-F49)&gt;=1000,(E49-F49)&lt;=-1000)),"Bitte Begründung in dieser Zelle angeben",""))</f>
      </c>
    </row>
    <row r="50" spans="1:8" ht="15">
      <c r="A50" s="15"/>
      <c r="B50" s="39" t="s">
        <v>6</v>
      </c>
      <c r="C50" s="40">
        <f>C37+C47</f>
        <v>109000</v>
      </c>
      <c r="D50" s="151">
        <f>D37+D47</f>
        <v>0</v>
      </c>
      <c r="E50" s="152"/>
      <c r="F50" s="40">
        <f>F37+F47</f>
        <v>121000</v>
      </c>
      <c r="G50" s="43">
        <f>IF(OR(D52=0,F52=0),"-",F52/D52*100-100)</f>
        <v>-32.666721987110336</v>
      </c>
      <c r="H50" s="30"/>
    </row>
    <row r="51" spans="1:8" ht="15">
      <c r="A51" s="15"/>
      <c r="B51" s="15"/>
      <c r="C51" s="31"/>
      <c r="D51" s="202"/>
      <c r="E51" s="202"/>
      <c r="F51" s="31"/>
      <c r="G51" s="41"/>
      <c r="H51" s="17"/>
    </row>
    <row r="52" spans="1:8" ht="30.75" customHeight="1">
      <c r="A52" s="15"/>
      <c r="B52" s="83" t="s">
        <v>32</v>
      </c>
      <c r="C52" s="45">
        <f>C26-C50</f>
        <v>228530</v>
      </c>
      <c r="D52" s="198">
        <f>D26-D50</f>
        <v>361530</v>
      </c>
      <c r="E52" s="199"/>
      <c r="F52" s="45">
        <f>F26-F50</f>
        <v>243430</v>
      </c>
      <c r="G52" s="46">
        <f>IF(OR(D52=0,F52=0),"-",F52/D52*100-100)</f>
        <v>-32.666721987110336</v>
      </c>
      <c r="H52" s="30"/>
    </row>
  </sheetData>
  <sheetProtection password="CDA9" sheet="1" objects="1" scenarios="1" selectLockedCells="1" selectUnlockedCells="1"/>
  <mergeCells count="55">
    <mergeCell ref="B1:H1"/>
    <mergeCell ref="B3:H3"/>
    <mergeCell ref="B5:H5"/>
    <mergeCell ref="B2:H2"/>
    <mergeCell ref="B4:H4"/>
    <mergeCell ref="C13:H13"/>
    <mergeCell ref="D18:E18"/>
    <mergeCell ref="D19:E19"/>
    <mergeCell ref="D20:E20"/>
    <mergeCell ref="B6:H6"/>
    <mergeCell ref="B7:H7"/>
    <mergeCell ref="B8:H8"/>
    <mergeCell ref="A30:A37"/>
    <mergeCell ref="A40:A47"/>
    <mergeCell ref="A16:B16"/>
    <mergeCell ref="A12:B12"/>
    <mergeCell ref="A13:B13"/>
    <mergeCell ref="A14:B14"/>
    <mergeCell ref="A15:B15"/>
    <mergeCell ref="D21:E21"/>
    <mergeCell ref="D22:E22"/>
    <mergeCell ref="D23:E23"/>
    <mergeCell ref="D24:E24"/>
    <mergeCell ref="D25:E25"/>
    <mergeCell ref="B9:H9"/>
    <mergeCell ref="B10:H10"/>
    <mergeCell ref="B11:H11"/>
    <mergeCell ref="C12:H12"/>
    <mergeCell ref="C14:H14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41:E41"/>
    <mergeCell ref="D42:E42"/>
    <mergeCell ref="D49:E49"/>
    <mergeCell ref="D50:E50"/>
    <mergeCell ref="D51:E51"/>
    <mergeCell ref="D36:E36"/>
    <mergeCell ref="D37:E37"/>
    <mergeCell ref="D38:E38"/>
    <mergeCell ref="D39:E39"/>
    <mergeCell ref="D40:E40"/>
    <mergeCell ref="D52:E52"/>
    <mergeCell ref="D43:E43"/>
    <mergeCell ref="D44:E44"/>
    <mergeCell ref="D46:E46"/>
    <mergeCell ref="D47:E47"/>
    <mergeCell ref="D48:E48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81" r:id="rId3"/>
  <headerFooter>
    <oddHeader>&amp;L&amp;A / &amp;D</oddHeader>
    <oddFooter>&amp;R&amp;P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theme="8" tint="0.39998000860214233"/>
    <pageSetUpPr fitToPage="1"/>
  </sheetPr>
  <dimension ref="A1:H89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C29" sqref="C29"/>
    </sheetView>
  </sheetViews>
  <sheetFormatPr defaultColWidth="11.421875" defaultRowHeight="15"/>
  <cols>
    <col min="1" max="1" width="11.28125" style="0" customWidth="1"/>
    <col min="2" max="2" width="59.57421875" style="0" customWidth="1"/>
    <col min="3" max="5" width="19.140625" style="0" customWidth="1"/>
    <col min="6" max="6" width="15.28125" style="4" customWidth="1"/>
    <col min="7" max="7" width="63.8515625" style="3" customWidth="1"/>
  </cols>
  <sheetData>
    <row r="1" spans="1:7" ht="15">
      <c r="A1" s="176" t="s">
        <v>35</v>
      </c>
      <c r="B1" s="176"/>
      <c r="C1" s="217">
        <f>IF(ISBLANK(Finanzplan!C1),"",Finanzplan!C1)</f>
      </c>
      <c r="D1" s="218"/>
      <c r="E1" s="218"/>
      <c r="F1" s="218"/>
      <c r="G1" s="219"/>
    </row>
    <row r="2" spans="1:7" ht="15">
      <c r="A2" s="176" t="s">
        <v>26</v>
      </c>
      <c r="B2" s="176"/>
      <c r="C2" s="217">
        <f>IF(ISBLANK(Finanzplan!C3),"",Finanzplan!C3)</f>
      </c>
      <c r="D2" s="218"/>
      <c r="E2" s="218"/>
      <c r="F2" s="218"/>
      <c r="G2" s="219"/>
    </row>
    <row r="3" spans="1:7" ht="15">
      <c r="A3" s="176" t="s">
        <v>36</v>
      </c>
      <c r="B3" s="176"/>
      <c r="C3" s="208">
        <f>IF(ISBLANK(Finanzplan!C2),"",Finanzplan!C2)</f>
      </c>
      <c r="D3" s="209"/>
      <c r="E3" s="209"/>
      <c r="F3" s="209"/>
      <c r="G3" s="210"/>
    </row>
    <row r="4" spans="1:7" ht="15">
      <c r="A4" s="176" t="s">
        <v>44</v>
      </c>
      <c r="B4" s="176"/>
      <c r="C4" s="208">
        <f>IF(ISBLANK(Finanzplan!C4),"",Finanzplan!C4)</f>
      </c>
      <c r="D4" s="209"/>
      <c r="E4" s="209"/>
      <c r="F4" s="209"/>
      <c r="G4" s="210"/>
    </row>
    <row r="5" spans="1:7" ht="15">
      <c r="A5" s="176" t="s">
        <v>57</v>
      </c>
      <c r="B5" s="176"/>
      <c r="C5" s="208" t="str">
        <f>IF(ISBLANK(Finanzplan!C5),"",Finanzplan!C5)</f>
        <v>2023/2024</v>
      </c>
      <c r="D5" s="209"/>
      <c r="E5" s="209"/>
      <c r="F5" s="209"/>
      <c r="G5" s="210"/>
    </row>
    <row r="6" spans="1:7" ht="15">
      <c r="A6" s="15"/>
      <c r="B6" s="15"/>
      <c r="C6" s="123">
        <f>VALUE(MID(C5,1,4))</f>
        <v>2023</v>
      </c>
      <c r="D6" s="124">
        <f>VALUE(MID(C5,6,4))</f>
        <v>2024</v>
      </c>
      <c r="E6" s="15"/>
      <c r="F6" s="16"/>
      <c r="G6" s="17"/>
    </row>
    <row r="7" spans="1:7" ht="33" customHeight="1">
      <c r="A7" s="15"/>
      <c r="B7" s="15"/>
      <c r="C7" s="18" t="str">
        <f>"Ist "&amp;C6-1&amp;"/"&amp;C6</f>
        <v>Ist 2022/2023</v>
      </c>
      <c r="D7" s="113" t="str">
        <f>"Plan "&amp;C6&amp;"/"&amp;D6</f>
        <v>Plan 2023/2024</v>
      </c>
      <c r="E7" s="18" t="str">
        <f>"Ist "&amp;C6&amp;"/"&amp;D6</f>
        <v>Ist 2023/2024</v>
      </c>
      <c r="F7" s="18" t="s">
        <v>16</v>
      </c>
      <c r="G7" s="19" t="str">
        <f>"Begründung (wenn Abweichung gegenüber Plan "&amp;C6&amp;"/"&amp;D6&amp;" über 10 % und EUR 1.000,-- ist)"</f>
        <v>Begründung (wenn Abweichung gegenüber Plan 2023/2024 über 10 % und EUR 1.000,-- ist)</v>
      </c>
    </row>
    <row r="8" spans="1:7" ht="15">
      <c r="A8" s="15"/>
      <c r="B8" s="20" t="s">
        <v>1</v>
      </c>
      <c r="C8" s="15"/>
      <c r="D8" s="114"/>
      <c r="E8" s="15"/>
      <c r="F8" s="21"/>
      <c r="G8" s="17"/>
    </row>
    <row r="9" spans="1:8" ht="15">
      <c r="A9" s="90" t="s">
        <v>12</v>
      </c>
      <c r="B9" s="28" t="s">
        <v>0</v>
      </c>
      <c r="C9" s="37"/>
      <c r="D9" s="103"/>
      <c r="E9" s="37"/>
      <c r="F9" s="38" t="str">
        <f>IF(OR(D9=0,E9=0),"-",E9/D9*100-100)</f>
        <v>-</v>
      </c>
      <c r="G9" s="129"/>
      <c r="H9" s="7"/>
    </row>
    <row r="10" spans="1:8" ht="15">
      <c r="A10" s="15"/>
      <c r="B10" s="15"/>
      <c r="C10" s="31"/>
      <c r="D10" s="115"/>
      <c r="E10" s="31"/>
      <c r="F10" s="32"/>
      <c r="G10" s="17"/>
      <c r="H10" s="7"/>
    </row>
    <row r="11" spans="1:8" ht="15">
      <c r="A11" s="33"/>
      <c r="B11" s="20" t="s">
        <v>4</v>
      </c>
      <c r="C11" s="31"/>
      <c r="D11" s="116"/>
      <c r="E11" s="31"/>
      <c r="F11" s="32"/>
      <c r="G11" s="17"/>
      <c r="H11" s="7"/>
    </row>
    <row r="12" spans="1:8" ht="15">
      <c r="A12" s="90" t="s">
        <v>12</v>
      </c>
      <c r="B12" s="28" t="s">
        <v>0</v>
      </c>
      <c r="C12" s="37"/>
      <c r="D12" s="103"/>
      <c r="E12" s="29">
        <f>'Personalübersicht (Fb)'!I25</f>
        <v>0</v>
      </c>
      <c r="F12" s="38" t="str">
        <f>IF(OR(D12=0,E12=0),"-",E12/D12*100-100)</f>
        <v>-</v>
      </c>
      <c r="G12" s="48"/>
      <c r="H12" s="7">
        <f>IF(ISBLANK(E12),"",IF(AND(OR(F12&gt;=10,F12&lt;=-10),OR((D12-E12)&gt;=1000,(D12-E12)&lt;=-1000)),IF(ISBLANK(G12),'|'!B$56,""),""))</f>
      </c>
    </row>
    <row r="13" spans="1:8" ht="15">
      <c r="A13" s="15"/>
      <c r="B13" s="15"/>
      <c r="C13" s="31"/>
      <c r="D13" s="115"/>
      <c r="E13" s="31"/>
      <c r="F13" s="15"/>
      <c r="G13" s="17"/>
      <c r="H13" s="7"/>
    </row>
    <row r="14" spans="1:8" ht="15">
      <c r="A14" s="15"/>
      <c r="B14" s="20" t="s">
        <v>5</v>
      </c>
      <c r="C14" s="31"/>
      <c r="D14" s="116"/>
      <c r="E14" s="31"/>
      <c r="F14" s="15"/>
      <c r="G14" s="17"/>
      <c r="H14" s="7"/>
    </row>
    <row r="15" spans="1:8" ht="15">
      <c r="A15" s="15"/>
      <c r="B15" s="28" t="s">
        <v>6</v>
      </c>
      <c r="C15" s="29">
        <f>C9+C12</f>
        <v>0</v>
      </c>
      <c r="D15" s="117">
        <f>D9+D12</f>
        <v>0</v>
      </c>
      <c r="E15" s="29">
        <f>E9+E12</f>
        <v>0</v>
      </c>
      <c r="F15" s="34" t="str">
        <f>IF(OR(D15=0,E15=0),"-",E15/D15*100-100)</f>
        <v>-</v>
      </c>
      <c r="G15" s="30"/>
      <c r="H15" s="7"/>
    </row>
    <row r="16" spans="1:8" ht="15">
      <c r="A16" s="15"/>
      <c r="B16" s="15"/>
      <c r="C16" s="31"/>
      <c r="D16" s="115"/>
      <c r="E16" s="31"/>
      <c r="F16" s="32"/>
      <c r="G16" s="17"/>
      <c r="H16" s="7"/>
    </row>
    <row r="17" spans="1:8" ht="15">
      <c r="A17" s="15"/>
      <c r="B17" s="15"/>
      <c r="C17" s="31"/>
      <c r="D17" s="31"/>
      <c r="E17" s="31"/>
      <c r="F17" s="32"/>
      <c r="G17" s="17"/>
      <c r="H17" s="7"/>
    </row>
    <row r="18" spans="1:8" ht="15">
      <c r="A18" s="15"/>
      <c r="B18" s="20" t="s">
        <v>38</v>
      </c>
      <c r="C18" s="31"/>
      <c r="D18" s="116"/>
      <c r="E18" s="31"/>
      <c r="F18" s="32"/>
      <c r="G18" s="17"/>
      <c r="H18" s="7"/>
    </row>
    <row r="19" spans="1:8" ht="29.25">
      <c r="A19" s="173" t="s">
        <v>13</v>
      </c>
      <c r="B19" s="49" t="s">
        <v>65</v>
      </c>
      <c r="C19" s="37"/>
      <c r="D19" s="103"/>
      <c r="E19" s="37"/>
      <c r="F19" s="38" t="str">
        <f>IF(OR(D19=0,E19=0),"-",E19/D19*100-100)</f>
        <v>-</v>
      </c>
      <c r="G19" s="26"/>
      <c r="H19" s="7">
        <f>IF(ISBLANK(E19),"",IF(AND(OR(F19&gt;=10,F19&lt;=-10),OR((D19-E19)&gt;=1000,(D19-E19)&lt;=-1000)),IF(ISBLANK(G19),'|'!B$56,""),""))</f>
      </c>
    </row>
    <row r="20" spans="1:8" ht="15">
      <c r="A20" s="174"/>
      <c r="B20" s="50" t="s">
        <v>7</v>
      </c>
      <c r="C20" s="37"/>
      <c r="D20" s="103"/>
      <c r="E20" s="37"/>
      <c r="F20" s="38" t="str">
        <f aca="true" t="shared" si="0" ref="F20:F26">IF(OR(D20=0,E20=0),"-",E20/D20*100-100)</f>
        <v>-</v>
      </c>
      <c r="G20" s="26"/>
      <c r="H20" s="7">
        <f>IF(ISBLANK(E20),"",IF(AND(OR(F20&gt;=10,F20&lt;=-10),OR((D20-E20)&gt;=1000,(D20-E20)&lt;=-1000)),IF(ISBLANK(G20),'|'!B$56,""),""))</f>
      </c>
    </row>
    <row r="21" spans="1:8" ht="15">
      <c r="A21" s="174"/>
      <c r="B21" s="50" t="s">
        <v>8</v>
      </c>
      <c r="C21" s="37"/>
      <c r="D21" s="103"/>
      <c r="E21" s="37"/>
      <c r="F21" s="38" t="str">
        <f t="shared" si="0"/>
        <v>-</v>
      </c>
      <c r="G21" s="26"/>
      <c r="H21" s="7">
        <f>IF(ISBLANK(E21),"",IF(AND(OR(F21&gt;=10,F21&lt;=-10),OR((D21-E21)&gt;=1000,(D21-E21)&lt;=-1000)),IF(ISBLANK(G21),'|'!B$56,""),""))</f>
      </c>
    </row>
    <row r="22" spans="1:8" ht="15">
      <c r="A22" s="174"/>
      <c r="B22" s="50" t="s">
        <v>66</v>
      </c>
      <c r="C22" s="37"/>
      <c r="D22" s="103"/>
      <c r="E22" s="37"/>
      <c r="F22" s="38" t="str">
        <f t="shared" si="0"/>
        <v>-</v>
      </c>
      <c r="G22" s="26"/>
      <c r="H22" s="7">
        <f>IF(ISBLANK(E22),"",IF(AND(OR(F22&gt;=10,F22&lt;=-10),OR((D22-E22)&gt;=1000,(D22-E22)&lt;=-1000)),IF(ISBLANK(G22),'|'!B$56,""),""))</f>
      </c>
    </row>
    <row r="23" spans="1:8" ht="15">
      <c r="A23" s="174"/>
      <c r="B23" s="50" t="s">
        <v>98</v>
      </c>
      <c r="C23" s="37"/>
      <c r="D23" s="103"/>
      <c r="E23" s="37"/>
      <c r="F23" s="38" t="str">
        <f t="shared" si="0"/>
        <v>-</v>
      </c>
      <c r="G23" s="26"/>
      <c r="H23" s="7">
        <f>IF(ISBLANK(E23),"",IF(AND(OR(F23&gt;=10,F23&lt;=-10),OR((D23-E23)&gt;=1000,(D23-E23)&lt;=-1000)),IF(ISBLANK(G23),'|'!B$56,""),""))</f>
      </c>
    </row>
    <row r="24" spans="1:8" ht="15">
      <c r="A24" s="174"/>
      <c r="B24" s="50" t="s">
        <v>70</v>
      </c>
      <c r="C24" s="37"/>
      <c r="D24" s="103"/>
      <c r="E24" s="37"/>
      <c r="F24" s="38" t="str">
        <f t="shared" si="0"/>
        <v>-</v>
      </c>
      <c r="G24" s="26"/>
      <c r="H24" s="7">
        <f>IF(ISBLANK(E24),"",IF(AND(OR(F24&gt;=10,F24&lt;=-10),OR((D24-E24)&gt;=1000,(D24-E24)&lt;=-1000)),IF(ISBLANK(G24),'|'!B$56,""),""))</f>
      </c>
    </row>
    <row r="25" spans="1:8" ht="15">
      <c r="A25" s="174"/>
      <c r="B25" s="48"/>
      <c r="C25" s="37"/>
      <c r="D25" s="103"/>
      <c r="E25" s="37"/>
      <c r="F25" s="38" t="str">
        <f t="shared" si="0"/>
        <v>-</v>
      </c>
      <c r="G25" s="26"/>
      <c r="H25" s="7">
        <f>IF(ISBLANK(E25),"",IF(AND(OR(F25&gt;=10,F25&lt;=-10),OR((D25-E25)&gt;=1000,(D25-E25)&lt;=-1000)),IF(ISBLANK(G25),'|'!B$56,""),""))</f>
      </c>
    </row>
    <row r="26" spans="1:8" ht="15">
      <c r="A26" s="175"/>
      <c r="B26" s="39" t="s">
        <v>6</v>
      </c>
      <c r="C26" s="40">
        <f ca="1">SUM(C19:OFFSET(C26,-1,0))</f>
        <v>0</v>
      </c>
      <c r="D26" s="40">
        <f ca="1">SUM(D19:OFFSET(D26,-1,0))</f>
        <v>0</v>
      </c>
      <c r="E26" s="40">
        <f ca="1">SUM(E19:OFFSET(E26,-1,0))</f>
        <v>0</v>
      </c>
      <c r="F26" s="38" t="str">
        <f t="shared" si="0"/>
        <v>-</v>
      </c>
      <c r="G26" s="30"/>
      <c r="H26" s="7"/>
    </row>
    <row r="27" spans="1:8" ht="15">
      <c r="A27" s="15"/>
      <c r="B27" s="15"/>
      <c r="C27" s="31"/>
      <c r="D27" s="115"/>
      <c r="E27" s="31"/>
      <c r="F27" s="41"/>
      <c r="G27" s="17"/>
      <c r="H27" s="7"/>
    </row>
    <row r="28" spans="1:8" ht="15">
      <c r="A28" s="15"/>
      <c r="B28" s="20" t="s">
        <v>39</v>
      </c>
      <c r="C28" s="31"/>
      <c r="D28" s="116"/>
      <c r="E28" s="31"/>
      <c r="F28" s="41"/>
      <c r="G28" s="17"/>
      <c r="H28" s="7"/>
    </row>
    <row r="29" spans="1:8" ht="15">
      <c r="A29" s="180" t="s">
        <v>13</v>
      </c>
      <c r="B29" s="50" t="s">
        <v>17</v>
      </c>
      <c r="C29" s="37"/>
      <c r="D29" s="103"/>
      <c r="E29" s="37"/>
      <c r="F29" s="43" t="str">
        <f>IF(OR(D29=0,E29=0),"-",E29/D29*100-100)</f>
        <v>-</v>
      </c>
      <c r="G29" s="26"/>
      <c r="H29" s="7">
        <f>IF(ISBLANK(E29),"",IF(AND(OR(F29&gt;=10,F29&lt;=-10),OR((D29-E29)&gt;=1000,(D29-E29)&lt;=-1000)),IF(ISBLANK(G29),'|'!B$56,""),""))</f>
      </c>
    </row>
    <row r="30" spans="1:8" ht="15">
      <c r="A30" s="180"/>
      <c r="B30" s="50" t="s">
        <v>52</v>
      </c>
      <c r="C30" s="37"/>
      <c r="D30" s="103"/>
      <c r="E30" s="37"/>
      <c r="F30" s="43" t="str">
        <f aca="true" t="shared" si="1" ref="F30:F36">IF(OR(D30=0,E30=0),"-",E30/D30*100-100)</f>
        <v>-</v>
      </c>
      <c r="G30" s="26"/>
      <c r="H30" s="7">
        <f>IF(ISBLANK(E30),"",IF(AND(OR(F30&gt;=10,F30&lt;=-10),OR((D30-E30)&gt;=1000,(D30-E30)&lt;=-1000)),IF(ISBLANK(G30),'|'!B$56,""),""))</f>
      </c>
    </row>
    <row r="31" spans="1:8" ht="15">
      <c r="A31" s="180"/>
      <c r="B31" s="50" t="s">
        <v>53</v>
      </c>
      <c r="C31" s="37"/>
      <c r="D31" s="103"/>
      <c r="E31" s="37"/>
      <c r="F31" s="43" t="str">
        <f t="shared" si="1"/>
        <v>-</v>
      </c>
      <c r="G31" s="26"/>
      <c r="H31" s="7">
        <f>IF(ISBLANK(E31),"",IF(AND(OR(F31&gt;=10,F31&lt;=-10),OR((D31-E31)&gt;=1000,(D31-E31)&lt;=-1000)),IF(ISBLANK(G31),'|'!B$56,""),""))</f>
      </c>
    </row>
    <row r="32" spans="1:8" ht="15">
      <c r="A32" s="180"/>
      <c r="B32" s="50" t="s">
        <v>71</v>
      </c>
      <c r="C32" s="37"/>
      <c r="D32" s="103"/>
      <c r="E32" s="37"/>
      <c r="F32" s="43" t="str">
        <f t="shared" si="1"/>
        <v>-</v>
      </c>
      <c r="G32" s="26"/>
      <c r="H32" s="7">
        <f>IF(ISBLANK(E32),"",IF(AND(OR(F32&gt;=10,F32&lt;=-10),OR((D32-E32)&gt;=1000,(D32-E32)&lt;=-1000)),IF(ISBLANK(G32),'|'!B$56,""),""))</f>
      </c>
    </row>
    <row r="33" spans="1:8" ht="15">
      <c r="A33" s="180"/>
      <c r="B33" s="50" t="s">
        <v>70</v>
      </c>
      <c r="C33" s="37"/>
      <c r="D33" s="103"/>
      <c r="E33" s="37"/>
      <c r="F33" s="43" t="str">
        <f t="shared" si="1"/>
        <v>-</v>
      </c>
      <c r="G33" s="26"/>
      <c r="H33" s="7">
        <f>IF(ISBLANK(E33),"",IF(AND(OR(F33&gt;=10,F33&lt;=-10),OR((D33-E33)&gt;=1000,(D33-E33)&lt;=-1000)),IF(ISBLANK(G33),'|'!B$56,""),""))</f>
      </c>
    </row>
    <row r="34" spans="1:8" ht="15">
      <c r="A34" s="180"/>
      <c r="B34" s="48"/>
      <c r="C34" s="37"/>
      <c r="D34" s="103"/>
      <c r="E34" s="37"/>
      <c r="F34" s="43" t="str">
        <f t="shared" si="1"/>
        <v>-</v>
      </c>
      <c r="G34" s="26"/>
      <c r="H34" s="7">
        <f>IF(ISBLANK(E34),"",IF(AND(OR(F34&gt;=10,F34&lt;=-10),OR((D34-E34)&gt;=1000,(D34-E34)&lt;=-1000)),IF(ISBLANK(G34),'|'!B$56,""),""))</f>
      </c>
    </row>
    <row r="35" spans="1:8" ht="15">
      <c r="A35" s="180"/>
      <c r="B35" s="39" t="s">
        <v>108</v>
      </c>
      <c r="C35" s="37"/>
      <c r="D35" s="103"/>
      <c r="E35" s="37"/>
      <c r="F35" s="43" t="str">
        <f t="shared" si="1"/>
        <v>-</v>
      </c>
      <c r="G35" s="26"/>
      <c r="H35" s="7">
        <f>IF(ISBLANK(E35),"",IF(AND(OR(F35&gt;=10,F35&lt;=-10),OR((D35-E35)&gt;=1000,(D35-E35)&lt;=-1000)),IF(ISBLANK(G35),'|'!B$56,""),""))</f>
      </c>
    </row>
    <row r="36" spans="1:8" ht="15">
      <c r="A36" s="180"/>
      <c r="B36" s="39" t="s">
        <v>6</v>
      </c>
      <c r="C36" s="40">
        <f ca="1">SUM(C29:OFFSET(C36,-1,0))</f>
        <v>0</v>
      </c>
      <c r="D36" s="40">
        <f ca="1">SUM(D29:OFFSET(D36,-1,0))</f>
        <v>0</v>
      </c>
      <c r="E36" s="40">
        <f ca="1">SUM(E29:OFFSET(E36,-1,0))</f>
        <v>0</v>
      </c>
      <c r="F36" s="43" t="str">
        <f t="shared" si="1"/>
        <v>-</v>
      </c>
      <c r="G36" s="30"/>
      <c r="H36" s="7"/>
    </row>
    <row r="37" spans="1:8" ht="15">
      <c r="A37" s="15"/>
      <c r="B37" s="15"/>
      <c r="C37" s="31"/>
      <c r="D37" s="115"/>
      <c r="E37" s="31"/>
      <c r="F37" s="41"/>
      <c r="G37" s="17"/>
      <c r="H37" s="7"/>
    </row>
    <row r="38" spans="1:8" ht="15">
      <c r="A38" s="15"/>
      <c r="B38" s="20" t="s">
        <v>14</v>
      </c>
      <c r="C38" s="31"/>
      <c r="D38" s="116"/>
      <c r="E38" s="31"/>
      <c r="F38" s="41"/>
      <c r="G38" s="17"/>
      <c r="H38" s="7"/>
    </row>
    <row r="39" spans="1:8" ht="15">
      <c r="A39" s="15"/>
      <c r="B39" s="39" t="s">
        <v>6</v>
      </c>
      <c r="C39" s="40">
        <f>C26+C36</f>
        <v>0</v>
      </c>
      <c r="D39" s="112">
        <f>D26+D36</f>
        <v>0</v>
      </c>
      <c r="E39" s="40">
        <f>E26+E36</f>
        <v>0</v>
      </c>
      <c r="F39" s="43" t="str">
        <f>IF(OR(D39=0,E39=0),"-",E39/D39*100-100)</f>
        <v>-</v>
      </c>
      <c r="G39" s="30"/>
      <c r="H39" s="7"/>
    </row>
    <row r="40" spans="1:8" ht="15">
      <c r="A40" s="15"/>
      <c r="B40" s="15"/>
      <c r="C40" s="31"/>
      <c r="D40" s="122"/>
      <c r="E40" s="31"/>
      <c r="F40" s="41"/>
      <c r="G40" s="17"/>
      <c r="H40" s="7"/>
    </row>
    <row r="41" spans="1:8" ht="29.25">
      <c r="A41" s="15"/>
      <c r="B41" s="83" t="s">
        <v>47</v>
      </c>
      <c r="C41" s="45">
        <f>C39-C15</f>
        <v>0</v>
      </c>
      <c r="D41" s="118">
        <f>D39-D15</f>
        <v>0</v>
      </c>
      <c r="E41" s="45">
        <f>E39-E15</f>
        <v>0</v>
      </c>
      <c r="F41" s="52" t="str">
        <f>IF(OR(D41=0,E41=0),"-",E41/D41*100-100)</f>
        <v>-</v>
      </c>
      <c r="G41" s="26"/>
      <c r="H41" s="7">
        <f>IF(ISBLANK(E41),"",IF(AND(OR(F41&gt;=10,F41&lt;=-10),OR((D41-E41)&gt;=1000,(D41-E41)&lt;=-1000)),IF(ISBLANK(G41),'|'!B$56,""),""))</f>
      </c>
    </row>
    <row r="42" spans="1:7" ht="15">
      <c r="A42" s="15"/>
      <c r="B42" s="15"/>
      <c r="C42" s="15"/>
      <c r="D42" s="15"/>
      <c r="E42" s="15"/>
      <c r="F42" s="16"/>
      <c r="G42" s="17"/>
    </row>
    <row r="43" spans="1:7" ht="15">
      <c r="A43" s="15"/>
      <c r="B43" s="15"/>
      <c r="C43" s="15"/>
      <c r="D43" s="15"/>
      <c r="E43" s="15"/>
      <c r="F43" s="16"/>
      <c r="G43" s="17"/>
    </row>
    <row r="44" spans="1:7" ht="15">
      <c r="A44" s="15"/>
      <c r="B44" s="15"/>
      <c r="C44" s="15"/>
      <c r="D44" s="15"/>
      <c r="E44" s="15"/>
      <c r="F44" s="16"/>
      <c r="G44" s="17"/>
    </row>
    <row r="45" spans="1:7" ht="15">
      <c r="A45" s="15"/>
      <c r="B45" s="15"/>
      <c r="C45" s="15"/>
      <c r="D45" s="15"/>
      <c r="E45" s="15"/>
      <c r="F45" s="16"/>
      <c r="G45" s="17"/>
    </row>
    <row r="46" spans="1:7" ht="15">
      <c r="A46" s="15"/>
      <c r="B46" s="15"/>
      <c r="C46" s="15"/>
      <c r="D46" s="15"/>
      <c r="E46" s="15"/>
      <c r="F46" s="16"/>
      <c r="G46" s="17"/>
    </row>
    <row r="47" spans="1:7" ht="15">
      <c r="A47" s="15"/>
      <c r="B47" s="15"/>
      <c r="C47" s="15"/>
      <c r="D47" s="15"/>
      <c r="E47" s="15"/>
      <c r="F47" s="16"/>
      <c r="G47" s="17"/>
    </row>
    <row r="48" spans="1:7" ht="15">
      <c r="A48" s="15"/>
      <c r="B48" s="15"/>
      <c r="C48" s="15"/>
      <c r="D48" s="15"/>
      <c r="E48" s="15"/>
      <c r="F48" s="16"/>
      <c r="G48" s="17"/>
    </row>
    <row r="49" spans="1:7" ht="15">
      <c r="A49" s="15"/>
      <c r="B49" s="15"/>
      <c r="C49" s="15"/>
      <c r="D49" s="15"/>
      <c r="E49" s="15"/>
      <c r="F49" s="16"/>
      <c r="G49" s="17"/>
    </row>
    <row r="50" spans="1:7" ht="15">
      <c r="A50" s="15"/>
      <c r="B50" s="15"/>
      <c r="C50" s="15"/>
      <c r="D50" s="15"/>
      <c r="E50" s="15"/>
      <c r="F50" s="16"/>
      <c r="G50" s="17"/>
    </row>
    <row r="51" spans="1:7" ht="15">
      <c r="A51" s="15"/>
      <c r="B51" s="15"/>
      <c r="C51" s="15"/>
      <c r="D51" s="15"/>
      <c r="E51" s="15"/>
      <c r="F51" s="16"/>
      <c r="G51" s="17"/>
    </row>
    <row r="52" spans="1:7" ht="15">
      <c r="A52" s="15"/>
      <c r="B52" s="15"/>
      <c r="C52" s="15"/>
      <c r="D52" s="15"/>
      <c r="E52" s="15"/>
      <c r="F52" s="16"/>
      <c r="G52" s="17"/>
    </row>
    <row r="53" spans="1:7" ht="15">
      <c r="A53" s="15"/>
      <c r="B53" s="15"/>
      <c r="C53" s="15"/>
      <c r="D53" s="15"/>
      <c r="E53" s="15"/>
      <c r="F53" s="16"/>
      <c r="G53" s="17"/>
    </row>
    <row r="54" spans="1:7" ht="15">
      <c r="A54" s="15"/>
      <c r="B54" s="15"/>
      <c r="C54" s="15"/>
      <c r="D54" s="15"/>
      <c r="E54" s="15"/>
      <c r="F54" s="16"/>
      <c r="G54" s="17"/>
    </row>
    <row r="55" spans="1:7" ht="15">
      <c r="A55" s="15"/>
      <c r="B55" s="15"/>
      <c r="C55" s="15"/>
      <c r="D55" s="15"/>
      <c r="E55" s="15"/>
      <c r="F55" s="16"/>
      <c r="G55" s="17"/>
    </row>
    <row r="56" spans="1:7" ht="15">
      <c r="A56" s="15"/>
      <c r="B56" s="15"/>
      <c r="C56" s="15"/>
      <c r="D56" s="15"/>
      <c r="E56" s="15"/>
      <c r="F56" s="16"/>
      <c r="G56" s="17"/>
    </row>
    <row r="57" spans="1:7" ht="15">
      <c r="A57" s="15"/>
      <c r="B57" s="15"/>
      <c r="C57" s="15"/>
      <c r="D57" s="15"/>
      <c r="E57" s="15"/>
      <c r="F57" s="16"/>
      <c r="G57" s="17"/>
    </row>
    <row r="58" spans="1:7" ht="15">
      <c r="A58" s="15"/>
      <c r="B58" s="15"/>
      <c r="C58" s="15"/>
      <c r="D58" s="15"/>
      <c r="E58" s="15"/>
      <c r="F58" s="16"/>
      <c r="G58" s="17"/>
    </row>
    <row r="59" spans="1:7" ht="15">
      <c r="A59" s="15"/>
      <c r="B59" s="15"/>
      <c r="C59" s="15"/>
      <c r="D59" s="15"/>
      <c r="E59" s="15"/>
      <c r="F59" s="16"/>
      <c r="G59" s="17"/>
    </row>
    <row r="60" spans="1:7" ht="15">
      <c r="A60" s="15"/>
      <c r="B60" s="15"/>
      <c r="C60" s="15"/>
      <c r="D60" s="15"/>
      <c r="E60" s="15"/>
      <c r="F60" s="16"/>
      <c r="G60" s="17"/>
    </row>
    <row r="61" spans="1:7" ht="15">
      <c r="A61" s="15"/>
      <c r="B61" s="15"/>
      <c r="C61" s="15"/>
      <c r="D61" s="15"/>
      <c r="E61" s="15"/>
      <c r="F61" s="16"/>
      <c r="G61" s="17"/>
    </row>
    <row r="62" spans="1:7" ht="15">
      <c r="A62" s="15"/>
      <c r="B62" s="15"/>
      <c r="C62" s="15"/>
      <c r="D62" s="15"/>
      <c r="E62" s="15"/>
      <c r="F62" s="16"/>
      <c r="G62" s="17"/>
    </row>
    <row r="63" spans="1:7" ht="15">
      <c r="A63" s="15"/>
      <c r="B63" s="15"/>
      <c r="C63" s="15"/>
      <c r="D63" s="15"/>
      <c r="E63" s="15"/>
      <c r="F63" s="16"/>
      <c r="G63" s="17"/>
    </row>
    <row r="64" spans="1:7" ht="15">
      <c r="A64" s="15"/>
      <c r="B64" s="15"/>
      <c r="C64" s="15"/>
      <c r="D64" s="15"/>
      <c r="E64" s="15"/>
      <c r="F64" s="16"/>
      <c r="G64" s="17"/>
    </row>
    <row r="65" spans="1:7" ht="15">
      <c r="A65" s="15"/>
      <c r="B65" s="15"/>
      <c r="C65" s="15"/>
      <c r="D65" s="15"/>
      <c r="E65" s="15"/>
      <c r="F65" s="16"/>
      <c r="G65" s="17"/>
    </row>
    <row r="66" spans="1:7" ht="15">
      <c r="A66" s="15"/>
      <c r="B66" s="15"/>
      <c r="C66" s="15"/>
      <c r="D66" s="15"/>
      <c r="E66" s="15"/>
      <c r="F66" s="16"/>
      <c r="G66" s="17"/>
    </row>
    <row r="67" spans="1:7" ht="15">
      <c r="A67" s="15"/>
      <c r="B67" s="15"/>
      <c r="C67" s="15"/>
      <c r="D67" s="15"/>
      <c r="E67" s="15"/>
      <c r="F67" s="16"/>
      <c r="G67" s="17"/>
    </row>
    <row r="68" spans="1:7" ht="15">
      <c r="A68" s="15"/>
      <c r="B68" s="15"/>
      <c r="C68" s="15"/>
      <c r="D68" s="15"/>
      <c r="E68" s="15"/>
      <c r="F68" s="16"/>
      <c r="G68" s="17"/>
    </row>
    <row r="69" spans="1:7" ht="15">
      <c r="A69" s="15"/>
      <c r="B69" s="15"/>
      <c r="C69" s="15"/>
      <c r="D69" s="15"/>
      <c r="E69" s="15"/>
      <c r="F69" s="16"/>
      <c r="G69" s="17"/>
    </row>
    <row r="70" spans="1:7" ht="15">
      <c r="A70" s="15"/>
      <c r="B70" s="15"/>
      <c r="C70" s="15"/>
      <c r="D70" s="15"/>
      <c r="E70" s="15"/>
      <c r="F70" s="16"/>
      <c r="G70" s="17"/>
    </row>
    <row r="71" spans="1:7" ht="15">
      <c r="A71" s="15"/>
      <c r="B71" s="15"/>
      <c r="C71" s="15"/>
      <c r="D71" s="15"/>
      <c r="E71" s="15"/>
      <c r="F71" s="16"/>
      <c r="G71" s="17"/>
    </row>
    <row r="72" spans="1:7" ht="15">
      <c r="A72" s="15"/>
      <c r="B72" s="15"/>
      <c r="C72" s="15"/>
      <c r="D72" s="15"/>
      <c r="E72" s="15"/>
      <c r="F72" s="16"/>
      <c r="G72" s="17"/>
    </row>
    <row r="73" spans="1:7" ht="15">
      <c r="A73" s="15"/>
      <c r="B73" s="15"/>
      <c r="C73" s="15"/>
      <c r="D73" s="15"/>
      <c r="E73" s="15"/>
      <c r="F73" s="16"/>
      <c r="G73" s="17"/>
    </row>
    <row r="74" spans="1:7" ht="15">
      <c r="A74" s="15"/>
      <c r="B74" s="15"/>
      <c r="C74" s="15"/>
      <c r="D74" s="15"/>
      <c r="E74" s="15"/>
      <c r="F74" s="16"/>
      <c r="G74" s="17"/>
    </row>
    <row r="75" spans="1:7" ht="15">
      <c r="A75" s="15"/>
      <c r="B75" s="15"/>
      <c r="C75" s="15"/>
      <c r="D75" s="15"/>
      <c r="E75" s="15"/>
      <c r="F75" s="16"/>
      <c r="G75" s="17"/>
    </row>
    <row r="76" spans="1:7" ht="15">
      <c r="A76" s="15"/>
      <c r="B76" s="15"/>
      <c r="C76" s="15"/>
      <c r="D76" s="15"/>
      <c r="E76" s="15"/>
      <c r="F76" s="16"/>
      <c r="G76" s="17"/>
    </row>
    <row r="77" spans="1:7" ht="15">
      <c r="A77" s="15"/>
      <c r="B77" s="15"/>
      <c r="C77" s="15"/>
      <c r="D77" s="15"/>
      <c r="E77" s="15"/>
      <c r="F77" s="16"/>
      <c r="G77" s="17"/>
    </row>
    <row r="78" spans="1:7" ht="15">
      <c r="A78" s="15"/>
      <c r="B78" s="15"/>
      <c r="C78" s="15"/>
      <c r="D78" s="15"/>
      <c r="E78" s="15"/>
      <c r="F78" s="16"/>
      <c r="G78" s="17"/>
    </row>
    <row r="79" spans="1:7" ht="15">
      <c r="A79" s="15"/>
      <c r="B79" s="15"/>
      <c r="C79" s="15"/>
      <c r="D79" s="15"/>
      <c r="E79" s="15"/>
      <c r="F79" s="16"/>
      <c r="G79" s="17"/>
    </row>
    <row r="80" spans="1:7" ht="15">
      <c r="A80" s="15"/>
      <c r="B80" s="15"/>
      <c r="C80" s="15"/>
      <c r="D80" s="15"/>
      <c r="E80" s="15"/>
      <c r="F80" s="16"/>
      <c r="G80" s="17"/>
    </row>
    <row r="81" spans="1:7" ht="15">
      <c r="A81" s="15"/>
      <c r="B81" s="15"/>
      <c r="C81" s="15"/>
      <c r="D81" s="15"/>
      <c r="E81" s="15"/>
      <c r="F81" s="16"/>
      <c r="G81" s="17"/>
    </row>
    <row r="82" spans="1:7" ht="15">
      <c r="A82" s="15"/>
      <c r="B82" s="15"/>
      <c r="C82" s="15"/>
      <c r="D82" s="15"/>
      <c r="E82" s="15"/>
      <c r="F82" s="16"/>
      <c r="G82" s="17"/>
    </row>
    <row r="83" spans="1:7" ht="15">
      <c r="A83" s="15"/>
      <c r="B83" s="15"/>
      <c r="C83" s="15"/>
      <c r="D83" s="15"/>
      <c r="E83" s="15"/>
      <c r="F83" s="16"/>
      <c r="G83" s="17"/>
    </row>
    <row r="84" spans="1:7" ht="15">
      <c r="A84" s="15"/>
      <c r="B84" s="15"/>
      <c r="C84" s="15"/>
      <c r="D84" s="15"/>
      <c r="E84" s="15"/>
      <c r="F84" s="16"/>
      <c r="G84" s="17"/>
    </row>
    <row r="85" spans="1:7" ht="15">
      <c r="A85" s="15"/>
      <c r="B85" s="15"/>
      <c r="C85" s="15"/>
      <c r="D85" s="15"/>
      <c r="E85" s="15"/>
      <c r="F85" s="16"/>
      <c r="G85" s="17"/>
    </row>
    <row r="86" spans="1:7" ht="15">
      <c r="A86" s="15"/>
      <c r="B86" s="15"/>
      <c r="C86" s="15"/>
      <c r="D86" s="15"/>
      <c r="E86" s="15"/>
      <c r="F86" s="16"/>
      <c r="G86" s="17"/>
    </row>
    <row r="87" spans="1:7" ht="15">
      <c r="A87" s="15"/>
      <c r="B87" s="15"/>
      <c r="C87" s="15"/>
      <c r="D87" s="15"/>
      <c r="E87" s="15"/>
      <c r="F87" s="16"/>
      <c r="G87" s="17"/>
    </row>
    <row r="88" spans="1:7" ht="15">
      <c r="A88" s="15"/>
      <c r="B88" s="15"/>
      <c r="C88" s="15"/>
      <c r="D88" s="15"/>
      <c r="E88" s="15"/>
      <c r="F88" s="16"/>
      <c r="G88" s="17"/>
    </row>
    <row r="89" spans="1:7" ht="15">
      <c r="A89" s="15"/>
      <c r="B89" s="15"/>
      <c r="C89" s="15"/>
      <c r="D89" s="15"/>
      <c r="E89" s="15"/>
      <c r="F89" s="16"/>
      <c r="G89" s="17"/>
    </row>
  </sheetData>
  <sheetProtection password="CDA9" sheet="1" objects="1" scenarios="1"/>
  <mergeCells count="12">
    <mergeCell ref="C3:G3"/>
    <mergeCell ref="A5:B5"/>
    <mergeCell ref="A19:A26"/>
    <mergeCell ref="A4:B4"/>
    <mergeCell ref="C4:G4"/>
    <mergeCell ref="C5:G5"/>
    <mergeCell ref="A29:A36"/>
    <mergeCell ref="A1:B1"/>
    <mergeCell ref="C1:G1"/>
    <mergeCell ref="A2:B2"/>
    <mergeCell ref="C2:G2"/>
    <mergeCell ref="A3:B3"/>
  </mergeCells>
  <printOptions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91" r:id="rId2"/>
  <headerFooter>
    <oddHeader>&amp;L&amp;A / &amp;D</oddHeader>
    <oddFooter>&amp;R&amp;P</oddFooter>
  </headerFooter>
  <rowBreaks count="1" manualBreakCount="1">
    <brk id="10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tabColor theme="8" tint="0.39998000860214233"/>
    <pageSetUpPr fitToPage="1"/>
  </sheetPr>
  <dimension ref="A1:M45"/>
  <sheetViews>
    <sheetView zoomScale="90" zoomScaleNormal="90" zoomScalePageLayoutView="0" workbookViewId="0" topLeftCell="A1">
      <selection activeCell="D4" sqref="D4"/>
    </sheetView>
  </sheetViews>
  <sheetFormatPr defaultColWidth="11.421875" defaultRowHeight="15"/>
  <cols>
    <col min="1" max="1" width="37.140625" style="0" customWidth="1"/>
    <col min="2" max="2" width="28.7109375" style="0" customWidth="1"/>
    <col min="3" max="3" width="40.57421875" style="0" customWidth="1"/>
    <col min="4" max="4" width="35.7109375" style="0" customWidth="1"/>
    <col min="5" max="5" width="28.140625" style="0" customWidth="1"/>
    <col min="6" max="6" width="12.140625" style="0" customWidth="1"/>
    <col min="7" max="7" width="25.00390625" style="0" customWidth="1"/>
    <col min="8" max="8" width="17.8515625" style="0" customWidth="1"/>
    <col min="9" max="9" width="26.57421875" style="0" customWidth="1"/>
    <col min="10" max="10" width="21.421875" style="0" bestFit="1" customWidth="1"/>
    <col min="11" max="11" width="13.00390625" style="0" customWidth="1"/>
    <col min="12" max="12" width="16.7109375" style="0" customWidth="1"/>
    <col min="13" max="13" width="15.7109375" style="0" customWidth="1"/>
  </cols>
  <sheetData>
    <row r="1" spans="1:13" ht="15.75" thickBot="1">
      <c r="A1" s="68"/>
      <c r="B1" s="68"/>
      <c r="C1" s="68"/>
      <c r="D1" s="68"/>
      <c r="E1" s="68"/>
      <c r="F1" s="20"/>
      <c r="G1" s="20"/>
      <c r="H1" s="20"/>
      <c r="I1" s="69"/>
      <c r="J1" s="67"/>
      <c r="K1" s="15"/>
      <c r="L1" s="66"/>
      <c r="M1" s="67"/>
    </row>
    <row r="2" spans="1:13" ht="15.75" thickBot="1">
      <c r="A2" s="15"/>
      <c r="B2" s="15"/>
      <c r="C2" s="15"/>
      <c r="D2" s="15"/>
      <c r="E2" s="15"/>
      <c r="F2" s="15"/>
      <c r="G2" s="15"/>
      <c r="H2" s="15"/>
      <c r="I2" s="15"/>
      <c r="J2" s="193" t="str">
        <f>Finanzbericht!$C$5&amp;" (Plan)"</f>
        <v>2023/2024 (Plan)</v>
      </c>
      <c r="K2" s="194"/>
      <c r="L2" s="187" t="str">
        <f>"Vergleich Plan/Ist "&amp;Finanzbericht!$C$5</f>
        <v>Vergleich Plan/Ist 2023/2024</v>
      </c>
      <c r="M2" s="188"/>
    </row>
    <row r="3" spans="1:13" ht="43.5" customHeight="1" thickBot="1">
      <c r="A3" s="55" t="s">
        <v>78</v>
      </c>
      <c r="B3" s="70" t="s">
        <v>79</v>
      </c>
      <c r="C3" s="71" t="s">
        <v>73</v>
      </c>
      <c r="D3" s="71" t="s">
        <v>75</v>
      </c>
      <c r="E3" s="71" t="s">
        <v>2</v>
      </c>
      <c r="F3" s="53" t="str">
        <f>"W-ST "&amp;Finanzbericht!$C$6&amp;"/"&amp;Finanzbericht!$D$6&amp;" (Ist)"</f>
        <v>W-ST 2023/2024 (Ist)</v>
      </c>
      <c r="G3" s="53" t="s">
        <v>77</v>
      </c>
      <c r="H3" s="53" t="s">
        <v>94</v>
      </c>
      <c r="I3" s="53" t="str">
        <f>"Lohnkosten inkl. LNK "&amp;Finanzbericht!$C$6&amp;"/"&amp;Finanzbericht!$D$6&amp;" (Ist)"</f>
        <v>Lohnkosten inkl. LNK 2023/2024 (Ist)</v>
      </c>
      <c r="J3" s="56" t="str">
        <f>"Lohnkosten inkl. LNK "&amp;Finanzbericht!$C$6&amp;"/"&amp;Finanzbericht!$D$6&amp;" (Plan)"</f>
        <v>Lohnkosten inkl. LNK 2023/2024 (Plan)</v>
      </c>
      <c r="K3" s="57" t="str">
        <f>"W-ST "&amp;Finanzbericht!$C$6&amp;"/"&amp;Finanzbericht!$D$6&amp;" (Plan)"</f>
        <v>W-ST 2023/2024 (Plan)</v>
      </c>
      <c r="L3" s="58" t="s">
        <v>25</v>
      </c>
      <c r="M3" s="72" t="s">
        <v>23</v>
      </c>
    </row>
    <row r="4" spans="1:13" ht="15" customHeight="1">
      <c r="A4" s="95"/>
      <c r="B4" s="73"/>
      <c r="C4" s="73"/>
      <c r="D4" s="62"/>
      <c r="E4" s="74"/>
      <c r="F4" s="75"/>
      <c r="G4" s="97"/>
      <c r="H4" s="145"/>
      <c r="I4" s="86"/>
      <c r="J4" s="59"/>
      <c r="K4" s="60"/>
      <c r="L4" s="61">
        <f>I4-J4</f>
        <v>0</v>
      </c>
      <c r="M4" s="189"/>
    </row>
    <row r="5" spans="1:13" ht="15">
      <c r="A5" s="96"/>
      <c r="B5" s="44"/>
      <c r="C5" s="44"/>
      <c r="D5" s="62"/>
      <c r="E5" s="62"/>
      <c r="F5" s="76"/>
      <c r="G5" s="64"/>
      <c r="H5" s="76"/>
      <c r="I5" s="84"/>
      <c r="J5" s="63"/>
      <c r="K5" s="64"/>
      <c r="L5" s="61">
        <f aca="true" t="shared" si="0" ref="L5:L24">I5-J5</f>
        <v>0</v>
      </c>
      <c r="M5" s="190"/>
    </row>
    <row r="6" spans="1:13" ht="15">
      <c r="A6" s="96"/>
      <c r="B6" s="44"/>
      <c r="C6" s="44"/>
      <c r="D6" s="62"/>
      <c r="E6" s="77"/>
      <c r="F6" s="76"/>
      <c r="G6" s="64"/>
      <c r="H6" s="76"/>
      <c r="I6" s="84"/>
      <c r="J6" s="63"/>
      <c r="K6" s="64"/>
      <c r="L6" s="61">
        <f t="shared" si="0"/>
        <v>0</v>
      </c>
      <c r="M6" s="190"/>
    </row>
    <row r="7" spans="1:13" ht="15">
      <c r="A7" s="96"/>
      <c r="B7" s="44"/>
      <c r="C7" s="44"/>
      <c r="D7" s="62"/>
      <c r="E7" s="62"/>
      <c r="F7" s="76"/>
      <c r="G7" s="64"/>
      <c r="H7" s="76"/>
      <c r="I7" s="84"/>
      <c r="J7" s="63"/>
      <c r="K7" s="64"/>
      <c r="L7" s="61">
        <f t="shared" si="0"/>
        <v>0</v>
      </c>
      <c r="M7" s="190"/>
    </row>
    <row r="8" spans="1:13" ht="15">
      <c r="A8" s="96"/>
      <c r="B8" s="44"/>
      <c r="C8" s="44"/>
      <c r="D8" s="62"/>
      <c r="E8" s="62"/>
      <c r="F8" s="76"/>
      <c r="G8" s="64"/>
      <c r="H8" s="76"/>
      <c r="I8" s="84"/>
      <c r="J8" s="63"/>
      <c r="K8" s="64"/>
      <c r="L8" s="61">
        <f t="shared" si="0"/>
        <v>0</v>
      </c>
      <c r="M8" s="190"/>
    </row>
    <row r="9" spans="1:13" ht="15">
      <c r="A9" s="96"/>
      <c r="B9" s="44"/>
      <c r="C9" s="44"/>
      <c r="D9" s="62"/>
      <c r="E9" s="62"/>
      <c r="F9" s="76"/>
      <c r="G9" s="64"/>
      <c r="H9" s="76"/>
      <c r="I9" s="84"/>
      <c r="J9" s="63"/>
      <c r="K9" s="64"/>
      <c r="L9" s="61">
        <f t="shared" si="0"/>
        <v>0</v>
      </c>
      <c r="M9" s="190"/>
    </row>
    <row r="10" spans="1:13" ht="15">
      <c r="A10" s="96"/>
      <c r="B10" s="44"/>
      <c r="C10" s="44"/>
      <c r="D10" s="62"/>
      <c r="E10" s="62"/>
      <c r="F10" s="76"/>
      <c r="G10" s="64"/>
      <c r="H10" s="76"/>
      <c r="I10" s="84"/>
      <c r="J10" s="63"/>
      <c r="K10" s="64"/>
      <c r="L10" s="61">
        <f t="shared" si="0"/>
        <v>0</v>
      </c>
      <c r="M10" s="190"/>
    </row>
    <row r="11" spans="1:13" ht="15">
      <c r="A11" s="96"/>
      <c r="B11" s="44"/>
      <c r="C11" s="44"/>
      <c r="D11" s="62"/>
      <c r="E11" s="62"/>
      <c r="F11" s="76"/>
      <c r="G11" s="64"/>
      <c r="H11" s="76"/>
      <c r="I11" s="84"/>
      <c r="J11" s="63"/>
      <c r="K11" s="64"/>
      <c r="L11" s="61">
        <f t="shared" si="0"/>
        <v>0</v>
      </c>
      <c r="M11" s="190"/>
    </row>
    <row r="12" spans="1:13" ht="15">
      <c r="A12" s="96"/>
      <c r="B12" s="44"/>
      <c r="C12" s="44"/>
      <c r="D12" s="62"/>
      <c r="E12" s="62"/>
      <c r="F12" s="76"/>
      <c r="G12" s="64"/>
      <c r="H12" s="76"/>
      <c r="I12" s="84"/>
      <c r="J12" s="63"/>
      <c r="K12" s="64"/>
      <c r="L12" s="61">
        <f t="shared" si="0"/>
        <v>0</v>
      </c>
      <c r="M12" s="190"/>
    </row>
    <row r="13" spans="1:13" ht="15">
      <c r="A13" s="96"/>
      <c r="B13" s="44"/>
      <c r="C13" s="44"/>
      <c r="D13" s="62"/>
      <c r="E13" s="62"/>
      <c r="F13" s="76"/>
      <c r="G13" s="64"/>
      <c r="H13" s="76"/>
      <c r="I13" s="84"/>
      <c r="J13" s="63"/>
      <c r="K13" s="64"/>
      <c r="L13" s="61">
        <f t="shared" si="0"/>
        <v>0</v>
      </c>
      <c r="M13" s="190"/>
    </row>
    <row r="14" spans="1:13" ht="15">
      <c r="A14" s="96"/>
      <c r="B14" s="44"/>
      <c r="C14" s="44"/>
      <c r="D14" s="62"/>
      <c r="E14" s="62"/>
      <c r="F14" s="76"/>
      <c r="G14" s="64"/>
      <c r="H14" s="76"/>
      <c r="I14" s="84"/>
      <c r="J14" s="63"/>
      <c r="K14" s="64"/>
      <c r="L14" s="61">
        <f t="shared" si="0"/>
        <v>0</v>
      </c>
      <c r="M14" s="190"/>
    </row>
    <row r="15" spans="1:13" ht="15">
      <c r="A15" s="96"/>
      <c r="B15" s="44"/>
      <c r="C15" s="44"/>
      <c r="D15" s="62"/>
      <c r="E15" s="62"/>
      <c r="F15" s="76"/>
      <c r="G15" s="64"/>
      <c r="H15" s="76"/>
      <c r="I15" s="84"/>
      <c r="J15" s="63"/>
      <c r="K15" s="64"/>
      <c r="L15" s="61">
        <f t="shared" si="0"/>
        <v>0</v>
      </c>
      <c r="M15" s="190"/>
    </row>
    <row r="16" spans="1:13" ht="15">
      <c r="A16" s="96"/>
      <c r="B16" s="44"/>
      <c r="C16" s="44"/>
      <c r="D16" s="62"/>
      <c r="E16" s="62"/>
      <c r="F16" s="76"/>
      <c r="G16" s="64"/>
      <c r="H16" s="76"/>
      <c r="I16" s="84"/>
      <c r="J16" s="63"/>
      <c r="K16" s="64"/>
      <c r="L16" s="61">
        <f t="shared" si="0"/>
        <v>0</v>
      </c>
      <c r="M16" s="190"/>
    </row>
    <row r="17" spans="1:13" ht="15">
      <c r="A17" s="96"/>
      <c r="B17" s="44"/>
      <c r="C17" s="44"/>
      <c r="D17" s="62"/>
      <c r="E17" s="62"/>
      <c r="F17" s="76"/>
      <c r="G17" s="64"/>
      <c r="H17" s="76"/>
      <c r="I17" s="84"/>
      <c r="J17" s="63"/>
      <c r="K17" s="64"/>
      <c r="L17" s="61">
        <f t="shared" si="0"/>
        <v>0</v>
      </c>
      <c r="M17" s="190"/>
    </row>
    <row r="18" spans="1:13" ht="15">
      <c r="A18" s="96"/>
      <c r="B18" s="44"/>
      <c r="C18" s="44"/>
      <c r="D18" s="62"/>
      <c r="E18" s="62"/>
      <c r="F18" s="76"/>
      <c r="G18" s="64"/>
      <c r="H18" s="76"/>
      <c r="I18" s="84"/>
      <c r="J18" s="63"/>
      <c r="K18" s="64"/>
      <c r="L18" s="61">
        <f t="shared" si="0"/>
        <v>0</v>
      </c>
      <c r="M18" s="190"/>
    </row>
    <row r="19" spans="1:13" ht="15">
      <c r="A19" s="96"/>
      <c r="B19" s="44"/>
      <c r="C19" s="44"/>
      <c r="D19" s="62"/>
      <c r="E19" s="62"/>
      <c r="F19" s="76"/>
      <c r="G19" s="64"/>
      <c r="H19" s="76"/>
      <c r="I19" s="84"/>
      <c r="J19" s="63"/>
      <c r="K19" s="64"/>
      <c r="L19" s="61">
        <f t="shared" si="0"/>
        <v>0</v>
      </c>
      <c r="M19" s="190"/>
    </row>
    <row r="20" spans="1:13" ht="15">
      <c r="A20" s="96"/>
      <c r="B20" s="44"/>
      <c r="C20" s="44"/>
      <c r="D20" s="62"/>
      <c r="E20" s="62"/>
      <c r="F20" s="76"/>
      <c r="G20" s="64"/>
      <c r="H20" s="76"/>
      <c r="I20" s="84"/>
      <c r="J20" s="63"/>
      <c r="K20" s="64"/>
      <c r="L20" s="61">
        <f t="shared" si="0"/>
        <v>0</v>
      </c>
      <c r="M20" s="190"/>
    </row>
    <row r="21" spans="1:13" ht="15">
      <c r="A21" s="96"/>
      <c r="B21" s="44"/>
      <c r="C21" s="44"/>
      <c r="D21" s="62"/>
      <c r="E21" s="62"/>
      <c r="F21" s="76"/>
      <c r="G21" s="64"/>
      <c r="H21" s="76"/>
      <c r="I21" s="84"/>
      <c r="J21" s="63"/>
      <c r="K21" s="64"/>
      <c r="L21" s="61">
        <f t="shared" si="0"/>
        <v>0</v>
      </c>
      <c r="M21" s="190"/>
    </row>
    <row r="22" spans="1:13" ht="15">
      <c r="A22" s="96"/>
      <c r="B22" s="44"/>
      <c r="C22" s="44"/>
      <c r="D22" s="62"/>
      <c r="E22" s="62"/>
      <c r="F22" s="76"/>
      <c r="G22" s="64"/>
      <c r="H22" s="76"/>
      <c r="I22" s="84"/>
      <c r="J22" s="63"/>
      <c r="K22" s="64"/>
      <c r="L22" s="61">
        <f t="shared" si="0"/>
        <v>0</v>
      </c>
      <c r="M22" s="190"/>
    </row>
    <row r="23" spans="1:13" ht="15">
      <c r="A23" s="96"/>
      <c r="B23" s="44"/>
      <c r="C23" s="44"/>
      <c r="D23" s="62"/>
      <c r="E23" s="62"/>
      <c r="F23" s="76"/>
      <c r="G23" s="64"/>
      <c r="H23" s="76"/>
      <c r="I23" s="84"/>
      <c r="J23" s="63"/>
      <c r="K23" s="64"/>
      <c r="L23" s="61">
        <f t="shared" si="0"/>
        <v>0</v>
      </c>
      <c r="M23" s="190"/>
    </row>
    <row r="24" spans="1:13" ht="15.75" thickBot="1">
      <c r="A24" s="96"/>
      <c r="B24" s="44"/>
      <c r="C24" s="44"/>
      <c r="D24" s="62"/>
      <c r="E24" s="62"/>
      <c r="F24" s="76"/>
      <c r="G24" s="64"/>
      <c r="H24" s="76"/>
      <c r="I24" s="84"/>
      <c r="J24" s="63"/>
      <c r="K24" s="64"/>
      <c r="L24" s="61">
        <f t="shared" si="0"/>
        <v>0</v>
      </c>
      <c r="M24" s="190"/>
    </row>
    <row r="25" spans="1:13" ht="15.75" thickBot="1">
      <c r="A25" s="176"/>
      <c r="B25" s="176"/>
      <c r="C25" s="176"/>
      <c r="D25" s="176"/>
      <c r="E25" s="176"/>
      <c r="F25" s="65">
        <f ca="1">SUM(F4:OFFSET(F25,-1,0))</f>
        <v>0</v>
      </c>
      <c r="G25" s="65"/>
      <c r="H25" s="85"/>
      <c r="I25" s="78">
        <f ca="1">SUM(I4:OFFSET(I25,-1,0))</f>
        <v>0</v>
      </c>
      <c r="J25" s="78">
        <f ca="1">SUM(J4:OFFSET(J25,-1,0))</f>
        <v>0</v>
      </c>
      <c r="K25" s="78">
        <f ca="1">SUM(K4:OFFSET(K25,-1,0))</f>
        <v>0</v>
      </c>
      <c r="L25" s="79">
        <f>I25-J25</f>
        <v>0</v>
      </c>
      <c r="M25" s="79" t="str">
        <f>IF(OR(J25=0,I25=0),"-",I25/J25*100-100)</f>
        <v>-</v>
      </c>
    </row>
    <row r="26" spans="1:13" ht="15.7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43.5" thickBot="1">
      <c r="A27" s="111" t="s">
        <v>83</v>
      </c>
      <c r="B27" s="76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42" spans="2:5" ht="15">
      <c r="B42" s="144"/>
      <c r="D42" s="128" t="s">
        <v>76</v>
      </c>
      <c r="E42" s="128" t="s">
        <v>80</v>
      </c>
    </row>
    <row r="43" spans="2:5" ht="15">
      <c r="B43" s="144"/>
      <c r="D43" s="128" t="s">
        <v>106</v>
      </c>
      <c r="E43" s="128" t="s">
        <v>81</v>
      </c>
    </row>
    <row r="44" spans="2:5" ht="15">
      <c r="B44" s="144"/>
      <c r="D44" s="128"/>
      <c r="E44" s="128" t="s">
        <v>82</v>
      </c>
    </row>
    <row r="45" ht="15">
      <c r="B45" s="144"/>
    </row>
  </sheetData>
  <sheetProtection password="CDA9" sheet="1" objects="1" scenarios="1"/>
  <mergeCells count="4">
    <mergeCell ref="L2:M2"/>
    <mergeCell ref="J2:K2"/>
    <mergeCell ref="M4:M24"/>
    <mergeCell ref="A25:E25"/>
  </mergeCells>
  <dataValidations count="3">
    <dataValidation type="list" allowBlank="1" showInputMessage="1" showErrorMessage="1" sqref="H4:H24">
      <formula1>$E$42:$E$44</formula1>
    </dataValidation>
    <dataValidation type="list" allowBlank="1" showInputMessage="1" showErrorMessage="1" sqref="C5:C24">
      <formula1>$B$42:$B$44</formula1>
    </dataValidation>
    <dataValidation type="list" allowBlank="1" showInputMessage="1" showErrorMessage="1" sqref="D4:D24">
      <formula1>$D$42:$D$43</formula1>
    </dataValidation>
  </dataValidation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8" scale="63" r:id="rId3"/>
  <headerFooter>
    <oddHeader>&amp;L&amp;A / &amp;D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Neuzil Patrick</dc:creator>
  <cp:keywords/>
  <dc:description/>
  <cp:lastModifiedBy>Gall Sarolta</cp:lastModifiedBy>
  <cp:lastPrinted>2022-02-20T08:12:44Z</cp:lastPrinted>
  <dcterms:created xsi:type="dcterms:W3CDTF">2019-01-14T10:17:49Z</dcterms:created>
  <dcterms:modified xsi:type="dcterms:W3CDTF">2023-09-19T15:54:54Z</dcterms:modified>
  <cp:category/>
  <cp:version/>
  <cp:contentType/>
  <cp:contentStatus/>
</cp:coreProperties>
</file>