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8670" tabRatio="855" activeTab="1"/>
  </bookViews>
  <sheets>
    <sheet name="Erläuterungen (Fp)" sheetId="1" r:id="rId1"/>
    <sheet name="Finanzplan" sheetId="2" r:id="rId2"/>
    <sheet name="Personalübersicht (Fp)" sheetId="3" r:id="rId3"/>
    <sheet name="Zusammenfassung" sheetId="4" r:id="rId4"/>
    <sheet name="|" sheetId="5" r:id="rId5"/>
    <sheet name="Erläuterungen (Fb)" sheetId="6" r:id="rId6"/>
    <sheet name="Finanzbericht" sheetId="7" r:id="rId7"/>
    <sheet name="Personalübersicht (Fb)" sheetId="8" r:id="rId8"/>
  </sheets>
  <definedNames>
    <definedName name="_xlnm.Print_Titles" localSheetId="6">'Finanzbericht'!$1:$7</definedName>
    <definedName name="_xlnm.Print_Titles" localSheetId="1">'Finanzplan'!$1:$7</definedName>
    <definedName name="financialPlanFunding">'Finanzplan'!$B$62:$B$68</definedName>
    <definedName name="financialPlanFundingDeviationFunction">'Finanzplan'!$F$62:$F$68</definedName>
    <definedName name="financialPlanFundingMa13Plan">'Finanzplan'!#REF!</definedName>
    <definedName name="financialPlanFundingOverallPlan">'Finanzplan'!$E$75</definedName>
    <definedName name="financialPlanFundingPlan">'Finanzplan'!$E$62:$E$68</definedName>
    <definedName name="financialPlanFundingReasonFunction">'Finanzplan'!$I$62:$I$68</definedName>
    <definedName name="financialPlanFundingStatusSelection">'Finanzplan'!$H$62:$H$68</definedName>
    <definedName name="financialPlanIncomeEquity">'Finanzplan'!$B$53:$B$58</definedName>
    <definedName name="financialPlanIncomeEquityDeviationFunction">'Finanzplan'!$F$53:$F$58</definedName>
    <definedName name="financialPlanIncomeEquityPlan">'Finanzplan'!$E$53:$E$58</definedName>
    <definedName name="financialPlanIncomeEquityReasonFunction">'Finanzplan'!$H$53:$H$58</definedName>
    <definedName name="financialPlanMaterialCosts">'Finanzplan'!$B$9:$B$35</definedName>
    <definedName name="financialPlanMaterialCostsDeviationFunction">'Finanzplan'!$F$9:$F$35</definedName>
    <definedName name="financialPlanMaterialCostsPlan">'Finanzplan'!$E$9:$E$35</definedName>
    <definedName name="financialPlanMaterialCostsReasonFunction">'Finanzplan'!$H$9:$H$35</definedName>
    <definedName name="financialPlanOverheadCost">'Finanzplan'!$E$37</definedName>
    <definedName name="financialPlanPersOverviewOverheadCompareFunction">'Personalübersicht (Fp)'!$J$4:$J$12</definedName>
    <definedName name="financialPlanPersOverviewOverheadCopy1">'Personalübersicht (Fp)'!$B$4:$D$13</definedName>
    <definedName name="financialPlanPersOverviewOverheadCopy2">'Personalübersicht (Fp)'!$F$4:$F$13</definedName>
    <definedName name="financialPlanPersOverviewOverheadCopy5">'Personalübersicht (Fp)'!$E$4:$E$13</definedName>
    <definedName name="financialPlanPersOverviewOverheadCopy6">'Personalübersicht (Fp)'!$G$4:$G$13</definedName>
    <definedName name="financialPlanPersOverviewOverheadEntryColMerge">'Personalübersicht (Fp)'!$D$4:$D$12</definedName>
    <definedName name="financialPlanPersOverviewProjectCompareFunction">'Personalübersicht (Fp)'!$J$19:$J$53</definedName>
    <definedName name="financialPlanPersOverviewProjectCopy1">'Personalübersicht (Fp)'!$B$19:$D$54</definedName>
    <definedName name="financialPlanPersOverviewProjectCopy2">'Personalübersicht (Fp)'!$F$19:$F$54</definedName>
    <definedName name="financialPlanPersOverviewProjectCopy5">'Personalübersicht (Fp)'!$E$19:$E$54</definedName>
    <definedName name="financialPlanPersOverviewProjectCopy6">'Personalübersicht (Fp)'!$G$19:$G$54</definedName>
    <definedName name="financialPlanRequestFirst">'Finanzplan'!$C$4</definedName>
    <definedName name="financialReportFunding">'Finanzbericht'!$B$62:$B$68</definedName>
    <definedName name="financialReportFundingDeviationFunction">'Finanzbericht'!$F$62:$F$68</definedName>
    <definedName name="financialReportFundingMa13Plan">'Finanzbericht'!$D$69</definedName>
    <definedName name="financialReportFundingPlan">'Finanzbericht'!$D$62:$D$68</definedName>
    <definedName name="financialReportFundingReasonFunction">'Finanzbericht'!$H$62:$H$68</definedName>
    <definedName name="financialReportIncomeEquity">'Finanzbericht'!$B$53:$B$58</definedName>
    <definedName name="financialReportIncomeEquityDeviationFunction">'Finanzbericht'!$F$53:$F$58</definedName>
    <definedName name="financialReportIncomeEquityPlan">'Finanzbericht'!$D$53:$D$58</definedName>
    <definedName name="financialReportIncomeEquityReasonFunction">'Finanzbericht'!$H$53:$H$58</definedName>
    <definedName name="financialReportMaterialCosts">'Finanzbericht'!$B$9:$B$35</definedName>
    <definedName name="financialReportMaterialCostsDeviationFunction">'Finanzbericht'!$F$9:$F$35</definedName>
    <definedName name="financialReportMaterialCostsPlan">'Finanzbericht'!$D$9:$D$35</definedName>
    <definedName name="financialReportMaterialCostsReasonFunction">'Finanzbericht'!$H$9:$H$35</definedName>
    <definedName name="financialReportOverheadCost">'Finanzbericht'!$D$37</definedName>
    <definedName name="financialReportPersOverviewOverheadCompareFunction">'Personalübersicht (Fb)'!$J$4:$J$12</definedName>
    <definedName name="financialReportPersOverviewOverheadCopy1">'Personalübersicht (Fb)'!$B$4:$D$13</definedName>
    <definedName name="financialReportPersOverviewOverheadCopy2">'Personalübersicht (Fb)'!$F$4:$F$13</definedName>
    <definedName name="financialReportPersOverviewOverheadCopy5">'Personalübersicht (Fb)'!$I$4:$I$13</definedName>
    <definedName name="financialReportPersOverviewOverheadCopy6">'Personalübersicht (Fb)'!$H$4:$H$13</definedName>
    <definedName name="financialReportPersOverviewOverheadEntryColMerge">'Personalübersicht (Fb)'!$D$4:$D$10</definedName>
    <definedName name="financialReportPersOverviewProjectCompareFunction">'Personalübersicht (Fb)'!$J$19:$J$53</definedName>
    <definedName name="financialReportPersOverviewProjectCopy1">'Personalübersicht (Fb)'!$B$19:$D$54</definedName>
    <definedName name="financialReportPersOverviewProjectCopy2">'Personalübersicht (Fb)'!$F$19:$F$54</definedName>
    <definedName name="financialReportPersOverviewProjectCopy5">'Personalübersicht (Fb)'!$I$19:$I$54</definedName>
    <definedName name="financialReportPersOverviewProjectCopy6">'Personalübersicht (Fb)'!$H$19:$H$54</definedName>
    <definedName name="summaryFunding">'Zusammenfassung'!$B$54:$E$60</definedName>
    <definedName name="summaryIncomeEquity">'Zusammenfassung'!$B$45:$E$50</definedName>
    <definedName name="summaryMaterialCosts">'Zusammenfassung'!$B$8:$E$34</definedName>
  </definedNames>
  <calcPr fullCalcOnLoad="1"/>
</workbook>
</file>

<file path=xl/comments2.xml><?xml version="1.0" encoding="utf-8"?>
<comments xmlns="http://schemas.openxmlformats.org/spreadsheetml/2006/main">
  <authors>
    <author>Neuzil Patrick</author>
  </authors>
  <commentList>
    <comment ref="H61"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sharedStrings.xml><?xml version="1.0" encoding="utf-8"?>
<sst xmlns="http://schemas.openxmlformats.org/spreadsheetml/2006/main" count="418" uniqueCount="142">
  <si>
    <t>Miete und Betriebskosten</t>
  </si>
  <si>
    <t>Gas/Strom/Heizung</t>
  </si>
  <si>
    <t>Telefon inkl. Onlinekosten</t>
  </si>
  <si>
    <t>Büromaterial</t>
  </si>
  <si>
    <t>Versicherungen, Leasingverträge</t>
  </si>
  <si>
    <t>Sonstiges Verbrauchsmaterial</t>
  </si>
  <si>
    <t>Fachliteratur/Abos</t>
  </si>
  <si>
    <t>Fahrt- und Reisekosten</t>
  </si>
  <si>
    <t>Weiterbildung</t>
  </si>
  <si>
    <t>Honorare (Rechts- und Beratungskosten, Supervision, etc.)</t>
  </si>
  <si>
    <t>davon Overheadkosten</t>
  </si>
  <si>
    <t>GESAMT</t>
  </si>
  <si>
    <t>1. Sachkosten</t>
  </si>
  <si>
    <t>Overheadkosten in %</t>
  </si>
  <si>
    <t>Overhead</t>
  </si>
  <si>
    <t>Angebot/Projekt</t>
  </si>
  <si>
    <t>Funktion</t>
  </si>
  <si>
    <t>Eintritt</t>
  </si>
  <si>
    <t>Lohnkosten inkl. LNK</t>
  </si>
  <si>
    <t>Overhead SUMME</t>
  </si>
  <si>
    <t>2. Personalkosten</t>
  </si>
  <si>
    <t>3. Gesamtkosten</t>
  </si>
  <si>
    <t>davon Overhead</t>
  </si>
  <si>
    <t>Overhead in %</t>
  </si>
  <si>
    <t>Summe</t>
  </si>
  <si>
    <t>Spenden</t>
  </si>
  <si>
    <t>Sponsoring</t>
  </si>
  <si>
    <t>Eigene Einnahmen (Mitgliedsbeiträge, Unkostenbeiträge,…)</t>
  </si>
  <si>
    <t>4. Einnahmen/Eigenmittel</t>
  </si>
  <si>
    <t>5. Förderungen</t>
  </si>
  <si>
    <t xml:space="preserve">Fördervorhaben: </t>
  </si>
  <si>
    <t>Ausgaben</t>
  </si>
  <si>
    <t>Einnahmen</t>
  </si>
  <si>
    <t>6. Gesamteinnahmen</t>
  </si>
  <si>
    <t>Informationsmaterial/ Öffentlichkeitsarbeit</t>
  </si>
  <si>
    <t>Für das Jahr:</t>
  </si>
  <si>
    <t>Pädagogische Erfordernisse</t>
  </si>
  <si>
    <t xml:space="preserve">EU </t>
  </si>
  <si>
    <t>Bundesministerium</t>
  </si>
  <si>
    <t>Sonstige</t>
  </si>
  <si>
    <t>Abw. in %</t>
  </si>
  <si>
    <t>Auflösung Rücklagen</t>
  </si>
  <si>
    <t>EU</t>
  </si>
  <si>
    <t>Begründung:</t>
  </si>
  <si>
    <t>PLAN/IST:</t>
  </si>
  <si>
    <t>Overheadkosten:</t>
  </si>
  <si>
    <t>Zu den Overheadkosten zählen:</t>
  </si>
  <si>
    <t>Sachkosten:</t>
  </si>
  <si>
    <t>Personalkosten:</t>
  </si>
  <si>
    <t>in%</t>
  </si>
  <si>
    <t>Zusätzlicher Standort</t>
  </si>
  <si>
    <t/>
  </si>
  <si>
    <t>Barrierefreie Sanitäranlagen</t>
  </si>
  <si>
    <t>-</t>
  </si>
  <si>
    <t>Zusätzliches Angebot inkl. neuer Standort</t>
  </si>
  <si>
    <t>in Euro</t>
  </si>
  <si>
    <t>Reparaturen, Instandhaltungen</t>
  </si>
  <si>
    <t>Förderart:</t>
  </si>
  <si>
    <t>Gesamtförderung</t>
  </si>
  <si>
    <t>Einzeförderung</t>
  </si>
  <si>
    <t>Status</t>
  </si>
  <si>
    <t>angesucht</t>
  </si>
  <si>
    <t>bewilligt</t>
  </si>
  <si>
    <t>Förderwerber*in:</t>
  </si>
  <si>
    <t>Geringwertige Wirtschaftsgüter (Investitionen bis zu EUR 1.000,--)</t>
  </si>
  <si>
    <t>Investitionen über EUR 1.000,--</t>
  </si>
  <si>
    <t>Differenz (Gesamteinnahmen - Gesamtausgaben)</t>
  </si>
  <si>
    <t>Förderjahr:</t>
  </si>
  <si>
    <t xml:space="preserve">Fördergegenstand: </t>
  </si>
  <si>
    <t>Fördernehmer*in:</t>
  </si>
  <si>
    <t>Fördergegenstand:</t>
  </si>
  <si>
    <t>Anstellungszeitraum im Förderjahr in Monaten</t>
  </si>
  <si>
    <t>&lt;- Bitte Begründung angeben</t>
  </si>
  <si>
    <r>
      <t>Stadt Wien (</t>
    </r>
    <r>
      <rPr>
        <b/>
        <sz val="11"/>
        <color indexed="8"/>
        <rFont val="Lucida Sans"/>
        <family val="2"/>
      </rPr>
      <t>OHNE</t>
    </r>
    <r>
      <rPr>
        <sz val="11"/>
        <color indexed="8"/>
        <rFont val="Lucida Sans"/>
        <family val="2"/>
      </rPr>
      <t xml:space="preserve"> MA 13)</t>
    </r>
  </si>
  <si>
    <r>
      <t xml:space="preserve">Bundesministerium, </t>
    </r>
    <r>
      <rPr>
        <sz val="8"/>
        <color indexed="8"/>
        <rFont val="Lucida Sans"/>
        <family val="2"/>
      </rPr>
      <t>bitte jedes Ministerium einzeln anführen</t>
    </r>
  </si>
  <si>
    <r>
      <t>Stadt Wien (</t>
    </r>
    <r>
      <rPr>
        <b/>
        <sz val="11"/>
        <color indexed="8"/>
        <rFont val="Lucida Sans"/>
        <family val="2"/>
      </rPr>
      <t>OHNE</t>
    </r>
    <r>
      <rPr>
        <sz val="11"/>
        <color indexed="8"/>
        <rFont val="Lucida Sans"/>
        <family val="2"/>
      </rPr>
      <t xml:space="preserve"> MA 13);</t>
    </r>
    <r>
      <rPr>
        <sz val="8"/>
        <color indexed="8"/>
        <rFont val="Lucida Sans"/>
        <family val="2"/>
      </rPr>
      <t xml:space="preserve"> bitte jede Magistratsabteilung einzeln anführen</t>
    </r>
  </si>
  <si>
    <r>
      <rPr>
        <b/>
        <sz val="8"/>
        <color indexed="8"/>
        <rFont val="Lucida Sans"/>
        <family val="2"/>
      </rPr>
      <t>NICHT BEFÜLLBAR</t>
    </r>
    <r>
      <rPr>
        <sz val="8"/>
        <color indexed="8"/>
        <rFont val="Lucida Sans"/>
        <family val="2"/>
      </rPr>
      <t>, wird automatisch berechnet; Die Differenz ergibt sich aus den Gesamteinnahmen abzüglich der Gesamtausgaben und stellt das Jahresergebnis dar.</t>
    </r>
  </si>
  <si>
    <r>
      <t xml:space="preserve">Stadt Wien </t>
    </r>
    <r>
      <rPr>
        <b/>
        <sz val="11"/>
        <color indexed="8"/>
        <rFont val="Lucida Sans"/>
        <family val="2"/>
      </rPr>
      <t>(OHNE MA 13)</t>
    </r>
  </si>
  <si>
    <t xml:space="preserve">Name laut ZVR-Auszug/Firmenbuchauszug </t>
  </si>
  <si>
    <t>Hier sind entweder durchgehend die Plan-Werte ODER Ist-Werte einzufügen. Sofern die Ist-Werte bereits vorliegen, wären diese den Plan-Werten vorzuziehen.</t>
  </si>
  <si>
    <t>Hier können auch noch weitere Positionen hinzugefügt werden. Die Positionen müssen jedoch dem Österreichischen Kontenrahmen entsprechen. Um Kontinuität und Vergleichbarkeit bei den Anträgen und Abrechnungen gewährleisten zu können, ist auf eine einheitliche Zuordnung der Ausgaben zu den Kostenarten zu achten. So muss z.B. im Rahmen der Abrechnung auch gewährleistet werden können, dass bei den Finanzberichten eine einfache Vergleichbarkeit zu den Einzelkontennachweisen herzustellen ist.</t>
  </si>
  <si>
    <t>Abw. in %:</t>
  </si>
  <si>
    <t>Gesamterfordernis:</t>
  </si>
  <si>
    <t>Kopier- und Druckkosten</t>
  </si>
  <si>
    <t>Beiträge, Gebühren, Bankspesen</t>
  </si>
  <si>
    <r>
      <t xml:space="preserve">Bezirk, </t>
    </r>
    <r>
      <rPr>
        <sz val="8"/>
        <color indexed="8"/>
        <rFont val="Lucida Sans"/>
        <family val="2"/>
      </rPr>
      <t>bitte den jeweiligen Bezirk anführen</t>
    </r>
  </si>
  <si>
    <t>Porto</t>
  </si>
  <si>
    <t>Reinigung</t>
  </si>
  <si>
    <r>
      <t>Bezirk</t>
    </r>
    <r>
      <rPr>
        <sz val="11"/>
        <color indexed="8"/>
        <rFont val="Lucida Sans"/>
        <family val="2"/>
      </rPr>
      <t xml:space="preserve">, </t>
    </r>
    <r>
      <rPr>
        <sz val="8"/>
        <color indexed="8"/>
        <rFont val="Lucida Sans"/>
        <family val="2"/>
      </rPr>
      <t>bitte den jeweiligen Bezirk anführen</t>
    </r>
  </si>
  <si>
    <t>Angebot / Projekt</t>
  </si>
  <si>
    <t>Differenz ( Gesamteinnahmen - Gesamtasugaben):</t>
  </si>
  <si>
    <r>
      <t>Bezirk</t>
    </r>
    <r>
      <rPr>
        <sz val="8"/>
        <color indexed="8"/>
        <rFont val="Lucida Sans"/>
        <family val="2"/>
      </rPr>
      <t>, bitte den jeweiligen Bezirk anführen</t>
    </r>
  </si>
  <si>
    <t>Förderung MA 13</t>
  </si>
  <si>
    <t>Angebot / Projekt SUMME</t>
  </si>
  <si>
    <t>Sozialpartner</t>
  </si>
  <si>
    <t>höchste abgeschlossene Qualifikation</t>
  </si>
  <si>
    <t>höchte abgeschlossene Qualifikation</t>
  </si>
  <si>
    <t>Verein X</t>
  </si>
  <si>
    <t>Einzelförderung</t>
  </si>
  <si>
    <t>Bildungstätigkeit</t>
  </si>
  <si>
    <t>Erstansuchen</t>
  </si>
  <si>
    <t>Nein</t>
  </si>
  <si>
    <t>Ja</t>
  </si>
  <si>
    <t>1. Sachkosten (Sk)</t>
  </si>
  <si>
    <t>4. Einnahmen/Eigenmittel (Em)</t>
  </si>
  <si>
    <t>5. Förderungen (Fd)</t>
  </si>
  <si>
    <t>Fördervorhaben:</t>
  </si>
  <si>
    <t>Personalübersicht (Fb):</t>
  </si>
  <si>
    <t>&lt;- Bitte Begründung und Status angeben</t>
  </si>
  <si>
    <t>&lt;- Bitte Status angeben</t>
  </si>
  <si>
    <t>&lt;- Bitte Überschuss begründen</t>
  </si>
  <si>
    <t>&lt;- Bitte Defizit begründen</t>
  </si>
  <si>
    <t>Hier ist anzuführen, in welches Vorhaben die Förderung fließen soll (z.B: Gesamttätigkeit 2023, Beratungstätigkeit, Sensibilisierungsarbeit, etc.).</t>
  </si>
  <si>
    <t>Nachvollziehbare Begründungen sind in jenen Ausgaben- und Einnahmenfeldern anzuführen, in denen die Abweichung zum Plan/Ist-Wert 2022 über 2% UND EUR 1.000,-- liegt.</t>
  </si>
  <si>
    <r>
      <t xml:space="preserve">Overhead bzw. Gemeinkosten (indirekte Kosten) sind jene Kosten, die nicht direkt einem Angebot zugerechnet werden können. Dazu zählen z.B. Verwaltungspersonal und Sachkosten für zentralen Aufwand. </t>
    </r>
    <r>
      <rPr>
        <sz val="8"/>
        <rFont val="Lucida Sans"/>
        <family val="2"/>
      </rPr>
      <t xml:space="preserve">Sollten für einzelne Positionen Berechnungsschlüssel vorliegen, können diese entsprechend aliquotiert den Overheadkosten zugerechnet werden. </t>
    </r>
    <r>
      <rPr>
        <sz val="8"/>
        <color indexed="8"/>
        <rFont val="Lucida Sans"/>
        <family val="2"/>
      </rPr>
      <t>Dies gilt sowohl für Personal- als auch Sachkosten.</t>
    </r>
  </si>
  <si>
    <t>sämtliche Sachkosten, wie z.B. Mieten inkl. Technik und Reinigung bei zentralen Geschäftsstellen</t>
  </si>
  <si>
    <t>Personalkosten für Geschäftsführung, Buchhaltung, etc., sofern diese Personen nicht mit Zielgruppen arbeiten</t>
  </si>
  <si>
    <t>Sollte bei einer Position gegenüber dem Vorjahr eine Abweichung von mindestens 2% UND EUR 1.000,-- vorliegen, ist eine nachvollziehbare Begründung anzuführen.</t>
  </si>
  <si>
    <r>
      <rPr>
        <b/>
        <sz val="8"/>
        <color indexed="8"/>
        <rFont val="Lucida Sans"/>
        <family val="2"/>
      </rPr>
      <t>NICHT BEFÜLLBAR</t>
    </r>
    <r>
      <rPr>
        <sz val="8"/>
        <color indexed="8"/>
        <rFont val="Lucida Sans"/>
        <family val="2"/>
      </rPr>
      <t>, wird automatisch berechnet; Das Gesamterfordernis ergibt sich aus den geplanten Ausgaben abzüglich der geplanten Einnahmen. Die Differenz stellt den Förderbedarf des Vorhabens bei der MA 13 dar.</t>
    </r>
  </si>
  <si>
    <t>Funktion/Tätigkeit</t>
  </si>
  <si>
    <t>Name laut ZVR-Auszug/Firmenbuchauszug</t>
  </si>
  <si>
    <r>
      <t xml:space="preserve">Hier ist zwischen Gesamt- und Einzelförderung zu unterscheiden; </t>
    </r>
    <r>
      <rPr>
        <b/>
        <sz val="8"/>
        <color indexed="8"/>
        <rFont val="Lucida Sans"/>
        <family val="2"/>
      </rPr>
      <t>Gesamtförderung -</t>
    </r>
    <r>
      <rPr>
        <sz val="8"/>
        <color indexed="8"/>
        <rFont val="Lucida Sans"/>
        <family val="2"/>
      </rPr>
      <t xml:space="preserve"> Eine Gesamtförderung/Basisförderung ist eine Förderung zur Deckung des gesamten oder aliquoten Teiles des nach Abzug allfälliger Einnahmen verbleibenden Fehlbetrages für die bestimmungsgemäße Tätigkeit (Gesamttätigkeit oder Teilbereichstätigkeit) der*des Förderwerber*in innerhalb eines im Fördervertrag bestimmten Zeitraumes; </t>
    </r>
    <r>
      <rPr>
        <b/>
        <sz val="8"/>
        <color indexed="8"/>
        <rFont val="Lucida Sans"/>
        <family val="2"/>
      </rPr>
      <t>Einzelförderung</t>
    </r>
    <r>
      <rPr>
        <sz val="8"/>
        <color indexed="8"/>
        <rFont val="Lucida Sans"/>
        <family val="2"/>
      </rPr>
      <t xml:space="preserve"> -  Eine Einzelförderung ist eine Förderung für ein zeitlich abgegrenztes und sachlich bestimmtes Vorhaben (z.B. Förderung eines bestimmten Projekts).</t>
    </r>
  </si>
  <si>
    <t>Hier ist anzuführen, welches Vorhaben abgerechnet werden soll (z.B: Abrechnung Gesamtförderung 2023, Beratungstätigkeit 2023, Sensibilisierungsarbeit, etc.)</t>
  </si>
  <si>
    <t>Nachvollziehbare Begründungen sind in jenen Ausgaben- und Einnahmenfeldern anzuführen, in denen die Abweichung zum Plan-Wert 2023 über 10 % UND EUR 1.000,-- liegt.</t>
  </si>
  <si>
    <t>Overhead bzw. Gemeinkosten (indirekte Kosten) sind jene Kosten, die nicht direkt einem Angebot zugerechnet werden können. Dazu zählen z.B. Verwaltungspersonal und Sachkosten für zentralen Aufwand. Sollten für einzelne Positionen Berechnungsschlüssel vorliegen, können diese entsprechend aliquotiert den Overheadkosten zugerechnet werden. Dies gilt sowohl für Personal- als auch Sachkosten.</t>
  </si>
  <si>
    <t>Hier können auch noch weitere Positionen hinzugefügt werden. Die Positionen müssen jedoch dem Österreichischen Kontenrahmen entsprechen. Zwecks Vergleichbarkeit muss die Struktur des Finanzberichts der Struktur des Finanzplans zum Zeitpunkt der Einreichung entsprechen (gleiche Kostenpositionen). Zudem muss im Rahmen der Abrechnung auch gewährleistet werden können, dass bei den Finanzberichten eine einfache Vergleichbarkeit zu den Einzelkontennachweisen herzustellen ist.</t>
  </si>
  <si>
    <r>
      <t>Die detaillierten Personalkosten für Plan und Ist im Jahr 2023 sind in der Personalübersicht vollständig auszufüllen. Die Summe der Overhead- und angebotsbezogenen Personalkosten in der</t>
    </r>
    <r>
      <rPr>
        <b/>
        <sz val="8"/>
        <color indexed="8"/>
        <rFont val="Lucida Sans"/>
        <family val="2"/>
      </rPr>
      <t xml:space="preserve"> Personalübersicht aus dem Jahr 2023 (Plan UND Ist) </t>
    </r>
    <r>
      <rPr>
        <sz val="8"/>
        <color indexed="8"/>
        <rFont val="Lucida Sans"/>
        <family val="2"/>
      </rPr>
      <t xml:space="preserve">werden automatisch in den Finanzplan eingespeist. </t>
    </r>
    <r>
      <rPr>
        <b/>
        <sz val="8"/>
        <color indexed="8"/>
        <rFont val="Lucida Sans"/>
        <family val="2"/>
      </rPr>
      <t xml:space="preserve">Bei dem Jahr 2022 müssen die Summen von Overhead- und angebotsbezogenen Personalkosten direkt im Finanzbericht eingegeben werden. </t>
    </r>
  </si>
  <si>
    <r>
      <t xml:space="preserve">Sollte bei einem Ist-Wert gegenüber dem Plan-Wert eine Abweichung von mindestens 10% </t>
    </r>
    <r>
      <rPr>
        <b/>
        <sz val="8"/>
        <color indexed="8"/>
        <rFont val="Lucida Sans"/>
        <family val="2"/>
      </rPr>
      <t>UND</t>
    </r>
    <r>
      <rPr>
        <sz val="8"/>
        <color indexed="8"/>
        <rFont val="Lucida Sans"/>
        <family val="2"/>
      </rPr>
      <t xml:space="preserve"> EUR 1.000,-- vorliegen, ist eine nachvollziehbare Begründung anzuführen.</t>
    </r>
  </si>
  <si>
    <r>
      <t>Zieht sich die Datenfelder Funktion/Tätigkeit, höchste abgeschlossene Qualifikation, Eintritt, Anstellungszeitraum in Monaten, Lohnkosten inkl. LNK/Plan und W-ST Plan aus der Personalübersicht, welche  im Rahmen der Einreichung übermittelt wurde; die restlichen Felder müssen manuell ausgefüllt werden und den IST-Stand darstellen.</t>
    </r>
  </si>
  <si>
    <r>
      <t xml:space="preserve">Hier ist zwischen Gesamt- und Einzelförderung zu unterscheiden; </t>
    </r>
    <r>
      <rPr>
        <b/>
        <sz val="8"/>
        <color indexed="8"/>
        <rFont val="Lucida Sans"/>
        <family val="2"/>
      </rPr>
      <t>Gesamtförderung</t>
    </r>
    <r>
      <rPr>
        <sz val="8"/>
        <color indexed="8"/>
        <rFont val="Lucida Sans"/>
        <family val="2"/>
      </rPr>
      <t xml:space="preserve"> - Eine Gesamtförderung/Basisförderung ist eine Förderung zur Deckung des gesamten oder aliquoten Teiles des nach Abzug allfälliger Einnahmen verbleibenden Fehlbetrages für die bestimmungsgemäße Tätigkeit (Gesamttätigkeit oder Teilbereichstätigkeit) der*des Förderwerber*in innerhalb eines im Fördervertrag bestimmten Zeitraumes; </t>
    </r>
    <r>
      <rPr>
        <b/>
        <sz val="8"/>
        <color indexed="8"/>
        <rFont val="Lucida Sans"/>
        <family val="2"/>
      </rPr>
      <t>Einzelförderung</t>
    </r>
    <r>
      <rPr>
        <sz val="8"/>
        <color indexed="8"/>
        <rFont val="Lucida Sans"/>
        <family val="2"/>
      </rPr>
      <t xml:space="preserve"> - Eine Einzelförderung ist eine Förderung für ein zeitlich abgegrenztes und sachlich bestimmtes Vorhaben (z.B. Förderung eines bestimmten Projekts).</t>
    </r>
  </si>
  <si>
    <t>sämtliche Sachkosten, wie z.B. Mieten inkl. Technik und Reinigung bei zentralen Geschäftsstellen.</t>
  </si>
  <si>
    <t>Personalkosten für Geschäftsführung, Buchhaltung, etc., sofern diese Personen nicht mit Zielgruppen arbeiten.</t>
  </si>
  <si>
    <r>
      <t xml:space="preserve">Die detaillierten Personalkosten für die Jahre </t>
    </r>
    <r>
      <rPr>
        <b/>
        <sz val="8"/>
        <color indexed="8"/>
        <rFont val="Lucida Sans"/>
        <family val="2"/>
      </rPr>
      <t>2022 und 2023</t>
    </r>
    <r>
      <rPr>
        <sz val="8"/>
        <color indexed="8"/>
        <rFont val="Lucida Sans"/>
        <family val="2"/>
      </rPr>
      <t xml:space="preserve"> sind in der Personalübersicht vollständig auszufüllen. Die Summe der Overhead- und angebots-/projektbezogenen Personalkosten in der</t>
    </r>
    <r>
      <rPr>
        <b/>
        <sz val="8"/>
        <color indexed="8"/>
        <rFont val="Lucida Sans"/>
        <family val="2"/>
      </rPr>
      <t xml:space="preserve"> Personalübersicht aus den Jahren 2022 und 2023 </t>
    </r>
    <r>
      <rPr>
        <sz val="8"/>
        <color indexed="8"/>
        <rFont val="Lucida Sans"/>
        <family val="2"/>
      </rPr>
      <t xml:space="preserve">werden automatisch in den Finanzplan eingespeist. </t>
    </r>
    <r>
      <rPr>
        <b/>
        <sz val="8"/>
        <color indexed="8"/>
        <rFont val="Lucida Sans"/>
        <family val="2"/>
      </rPr>
      <t xml:space="preserve">Bei dem Jahr 2021 müssen die Summen von Overhead- und angebots-/projektbezogenen Personalkosten direkt im Finanzplan eingegeben werden. </t>
    </r>
  </si>
  <si>
    <t>Hier ist der Status der jeweiligen Förderung im aktuellen Förderjahr anzuführen; Auswahlfeld: angesucht oder bewilligt</t>
  </si>
  <si>
    <r>
      <t>Bundesministerium</t>
    </r>
    <r>
      <rPr>
        <sz val="8"/>
        <color indexed="8"/>
        <rFont val="Lucida Sans"/>
        <family val="2"/>
      </rPr>
      <t>, bitte jedes Ministerium einzeln anführen</t>
    </r>
  </si>
  <si>
    <t xml:space="preserve"> </t>
  </si>
  <si>
    <t>Erstansuchen:</t>
  </si>
  <si>
    <t>Auflösung Rückstellungen/Rücklagen</t>
  </si>
  <si>
    <t>Gesamterfordernis (bzw. Überschuss/Defizit bei IST-Zahlen)</t>
  </si>
  <si>
    <r>
      <t xml:space="preserve">Förderung MA 13, </t>
    </r>
    <r>
      <rPr>
        <b/>
        <sz val="11"/>
        <color indexed="8"/>
        <rFont val="Lucida Sans"/>
        <family val="2"/>
      </rPr>
      <t>nur bei IST-Zahlen</t>
    </r>
  </si>
  <si>
    <t>Auswahlfeld: Ja (für dieses Vorhaben wird erstmalig bei der MA 13 angesucht) oder Nein (für dieses Vorhaben wird jährlich bei der MA 13 angesucht). Bei Erstansuchen (Auswahl: Ja) werden die Spalten "Ist 2021", "Plan/Ist 2022" im Finanzplan, sowie die Spalten "2022(Vorjahr)", "Vergleich 22/23" in der Personalübersicht (Fp) und die Spalte "Ist 2022" im Finanzbericht ausgeblendet.</t>
  </si>
  <si>
    <t>Beratungstätigkeit</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</si>
</sst>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0.00_ ;\-#,##0.00\ "/>
  </numFmts>
  <fonts count="56">
    <font>
      <sz val="11"/>
      <color theme="1"/>
      <name val="Calibri"/>
      <family val="2"/>
    </font>
    <font>
      <sz val="11"/>
      <color indexed="8"/>
      <name val="Calibri"/>
      <family val="2"/>
    </font>
    <font>
      <b/>
      <sz val="9"/>
      <name val="Segoe UI"/>
      <family val="2"/>
    </font>
    <font>
      <sz val="9"/>
      <name val="Segoe UI"/>
      <family val="2"/>
    </font>
    <font>
      <sz val="9"/>
      <color indexed="8"/>
      <name val="Calibri"/>
      <family val="2"/>
    </font>
    <font>
      <b/>
      <sz val="8"/>
      <color indexed="8"/>
      <name val="Lucida Sans"/>
      <family val="2"/>
    </font>
    <font>
      <sz val="8"/>
      <color indexed="8"/>
      <name val="Lucida Sans"/>
      <family val="2"/>
    </font>
    <font>
      <sz val="11"/>
      <color indexed="8"/>
      <name val="Lucida Sans"/>
      <family val="2"/>
    </font>
    <font>
      <b/>
      <sz val="11"/>
      <color indexed="8"/>
      <name val="Lucida Sans"/>
      <family val="2"/>
    </font>
    <font>
      <sz val="11"/>
      <name val="Lucida Sans"/>
      <family val="2"/>
    </font>
    <font>
      <sz val="8"/>
      <name val="Lucida Sans"/>
      <family val="2"/>
    </font>
    <font>
      <sz val="9"/>
      <color indexed="8"/>
      <name val="Lucida Sans"/>
      <family val="2"/>
    </font>
    <font>
      <b/>
      <sz val="9"/>
      <color indexed="17"/>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color indexed="8"/>
      <name val="Lucida Sans"/>
      <family val="2"/>
    </font>
    <font>
      <sz val="11"/>
      <color indexed="60"/>
      <name val="Lucida Sans"/>
      <family val="2"/>
    </font>
    <font>
      <sz val="11"/>
      <color indexed="9"/>
      <name val="Lucida San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Lucida Sans"/>
      <family val="2"/>
    </font>
    <font>
      <b/>
      <sz val="11"/>
      <color theme="1"/>
      <name val="Lucida Sans"/>
      <family val="2"/>
    </font>
    <font>
      <i/>
      <sz val="10"/>
      <color theme="1"/>
      <name val="Lucida Sans"/>
      <family val="2"/>
    </font>
    <font>
      <sz val="11"/>
      <color rgb="FFC00000"/>
      <name val="Lucida Sans"/>
      <family val="2"/>
    </font>
    <font>
      <b/>
      <sz val="8"/>
      <color theme="1"/>
      <name val="Lucida Sans"/>
      <family val="2"/>
    </font>
    <font>
      <sz val="11"/>
      <color theme="0"/>
      <name val="Lucida Sans"/>
      <family val="2"/>
    </font>
    <font>
      <sz val="8"/>
      <color theme="1"/>
      <name val="Lucida Sans"/>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E285"/>
        <bgColor indexed="64"/>
      </patternFill>
    </fill>
    <fill>
      <patternFill patternType="solid">
        <fgColor theme="0"/>
        <bgColor indexed="64"/>
      </patternFill>
    </fill>
    <fill>
      <patternFill patternType="solid">
        <fgColor rgb="FFC4E59F"/>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medium"/>
      <bottom/>
    </border>
    <border>
      <left style="thin"/>
      <right style="thin"/>
      <top style="medium"/>
      <bottom style="medium"/>
    </border>
    <border>
      <left style="thin"/>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top style="thin"/>
      <bottom/>
    </border>
    <border>
      <left style="medium"/>
      <right style="medium"/>
      <top/>
      <bottom/>
    </border>
    <border>
      <left style="medium"/>
      <right style="thin"/>
      <top style="medium"/>
      <bottom style="medium"/>
    </border>
    <border>
      <left style="thin"/>
      <right style="medium"/>
      <top style="medium"/>
      <bottom style="medium"/>
    </border>
    <border>
      <left style="medium"/>
      <right style="thin"/>
      <top style="thin"/>
      <bottom/>
    </border>
    <border>
      <left style="thin"/>
      <right style="thin"/>
      <top style="thin"/>
      <bottom/>
    </border>
    <border>
      <left style="medium"/>
      <right style="medium"/>
      <top style="medium"/>
      <bottom style="medium"/>
    </border>
    <border>
      <left style="thin"/>
      <right style="medium"/>
      <top style="thin"/>
      <bottom style="medium"/>
    </border>
    <border>
      <left style="medium"/>
      <right style="thin"/>
      <top style="medium"/>
      <bottom/>
    </border>
    <border>
      <left/>
      <right/>
      <top style="medium"/>
      <bottom/>
    </border>
    <border>
      <left/>
      <right style="thin"/>
      <top style="medium"/>
      <bottom style="thin"/>
    </border>
    <border>
      <left/>
      <right style="thin"/>
      <top style="thin"/>
      <bottom style="medium"/>
    </border>
    <border>
      <left style="thin"/>
      <right style="medium"/>
      <top style="thin"/>
      <bottom/>
    </border>
    <border>
      <left/>
      <right style="thin"/>
      <top style="thin"/>
      <bottom/>
    </border>
    <border>
      <left/>
      <right style="thin"/>
      <top/>
      <bottom/>
    </border>
    <border>
      <left style="thin"/>
      <right style="thin"/>
      <top/>
      <bottom/>
    </border>
    <border>
      <left style="thin"/>
      <right style="thin"/>
      <top/>
      <bottom style="thin"/>
    </border>
    <border>
      <left style="thin"/>
      <right style="medium"/>
      <top/>
      <bottom style="thin"/>
    </border>
    <border>
      <left style="medium"/>
      <right/>
      <top style="medium"/>
      <bottom style="medium"/>
    </border>
    <border>
      <left/>
      <right/>
      <top style="medium"/>
      <bottom style="medium"/>
    </border>
    <border>
      <left style="medium"/>
      <right/>
      <top style="medium"/>
      <bottom/>
    </border>
    <border>
      <left style="medium"/>
      <right/>
      <top/>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203">
    <xf numFmtId="0" fontId="0" fillId="0" borderId="0" xfId="0" applyFont="1" applyAlignment="1">
      <alignment/>
    </xf>
    <xf numFmtId="0" fontId="48" fillId="0" borderId="0" xfId="0" applyFont="1" applyAlignment="1">
      <alignment/>
    </xf>
    <xf numFmtId="0" fontId="48" fillId="33" borderId="10" xfId="0" applyFont="1" applyFill="1" applyBorder="1" applyAlignment="1">
      <alignment horizontal="left" vertical="center"/>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34" borderId="13" xfId="0" applyFont="1" applyFill="1" applyBorder="1" applyAlignment="1">
      <alignment horizontal="center" vertical="center"/>
    </xf>
    <xf numFmtId="0" fontId="48" fillId="34" borderId="13" xfId="0" applyFont="1" applyFill="1" applyBorder="1" applyAlignment="1">
      <alignment horizontal="center" vertical="center" wrapText="1"/>
    </xf>
    <xf numFmtId="0" fontId="49" fillId="0" borderId="0" xfId="0" applyFont="1" applyAlignment="1">
      <alignment/>
    </xf>
    <xf numFmtId="1" fontId="48" fillId="0" borderId="0" xfId="0" applyNumberFormat="1" applyFont="1" applyAlignment="1">
      <alignment horizontal="center"/>
    </xf>
    <xf numFmtId="0" fontId="48" fillId="0" borderId="0" xfId="0" applyFont="1" applyAlignment="1">
      <alignment wrapText="1"/>
    </xf>
    <xf numFmtId="0" fontId="48" fillId="35" borderId="13" xfId="0" applyFont="1" applyFill="1" applyBorder="1" applyAlignment="1">
      <alignment/>
    </xf>
    <xf numFmtId="4" fontId="48" fillId="0" borderId="13" xfId="0" applyNumberFormat="1" applyFont="1" applyBorder="1" applyAlignment="1">
      <alignment horizontal="right" vertical="center"/>
    </xf>
    <xf numFmtId="170" fontId="48" fillId="35" borderId="13" xfId="0" applyNumberFormat="1" applyFont="1" applyFill="1" applyBorder="1" applyAlignment="1">
      <alignment horizontal="center" vertical="center"/>
    </xf>
    <xf numFmtId="1" fontId="48" fillId="0" borderId="13" xfId="0" applyNumberFormat="1" applyFont="1" applyBorder="1" applyAlignment="1">
      <alignment horizontal="left" vertical="center" wrapText="1"/>
    </xf>
    <xf numFmtId="0" fontId="48" fillId="35" borderId="13" xfId="0" applyFont="1" applyFill="1" applyBorder="1" applyAlignment="1">
      <alignment wrapText="1"/>
    </xf>
    <xf numFmtId="0" fontId="48" fillId="0" borderId="13" xfId="0" applyFont="1" applyBorder="1" applyAlignment="1">
      <alignment/>
    </xf>
    <xf numFmtId="4" fontId="48" fillId="35" borderId="13" xfId="0" applyNumberFormat="1" applyFont="1" applyFill="1" applyBorder="1" applyAlignment="1">
      <alignment horizontal="right" vertical="center"/>
    </xf>
    <xf numFmtId="0" fontId="48" fillId="34" borderId="13" xfId="0" applyFont="1" applyFill="1" applyBorder="1" applyAlignment="1">
      <alignment wrapText="1"/>
    </xf>
    <xf numFmtId="4" fontId="48" fillId="35" borderId="13" xfId="0" applyNumberFormat="1" applyFont="1" applyFill="1" applyBorder="1" applyAlignment="1">
      <alignment horizontal="center"/>
    </xf>
    <xf numFmtId="0" fontId="48" fillId="0" borderId="13" xfId="0" applyFont="1" applyBorder="1" applyAlignment="1">
      <alignment wrapText="1"/>
    </xf>
    <xf numFmtId="4" fontId="48" fillId="0" borderId="0" xfId="0" applyNumberFormat="1" applyFont="1" applyAlignment="1">
      <alignment horizontal="right" vertical="center"/>
    </xf>
    <xf numFmtId="4" fontId="48" fillId="0" borderId="0" xfId="0" applyNumberFormat="1" applyFont="1" applyAlignment="1">
      <alignment horizontal="center"/>
    </xf>
    <xf numFmtId="0" fontId="48" fillId="0" borderId="0" xfId="0" applyFont="1" applyAlignment="1">
      <alignment textRotation="255" wrapText="1"/>
    </xf>
    <xf numFmtId="170" fontId="48" fillId="35" borderId="13" xfId="0" applyNumberFormat="1" applyFont="1" applyFill="1" applyBorder="1" applyAlignment="1">
      <alignment horizontal="center"/>
    </xf>
    <xf numFmtId="170" fontId="48" fillId="36" borderId="0" xfId="0" applyNumberFormat="1" applyFont="1" applyFill="1" applyAlignment="1">
      <alignment horizontal="center"/>
    </xf>
    <xf numFmtId="0" fontId="48" fillId="37" borderId="13" xfId="0" applyFont="1" applyFill="1" applyBorder="1" applyAlignment="1">
      <alignment wrapText="1"/>
    </xf>
    <xf numFmtId="170" fontId="48" fillId="37" borderId="13" xfId="0" applyNumberFormat="1" applyFont="1" applyFill="1" applyBorder="1" applyAlignment="1">
      <alignment horizontal="center" vertical="center"/>
    </xf>
    <xf numFmtId="0" fontId="48" fillId="37" borderId="13" xfId="0" applyFont="1" applyFill="1" applyBorder="1" applyAlignment="1">
      <alignment/>
    </xf>
    <xf numFmtId="4" fontId="48" fillId="37" borderId="13" xfId="0" applyNumberFormat="1" applyFont="1" applyFill="1" applyBorder="1" applyAlignment="1">
      <alignment horizontal="right" vertical="center"/>
    </xf>
    <xf numFmtId="170" fontId="48" fillId="0" borderId="0" xfId="0" applyNumberFormat="1" applyFont="1" applyAlignment="1">
      <alignment horizontal="center"/>
    </xf>
    <xf numFmtId="0" fontId="49" fillId="38" borderId="0" xfId="0" applyFont="1" applyFill="1" applyAlignment="1" applyProtection="1">
      <alignment/>
      <protection locked="0"/>
    </xf>
    <xf numFmtId="0" fontId="50" fillId="0" borderId="0" xfId="0" applyFont="1" applyAlignment="1">
      <alignment/>
    </xf>
    <xf numFmtId="170" fontId="48" fillId="37" borderId="13" xfId="0" applyNumberFormat="1" applyFont="1" applyFill="1" applyBorder="1" applyAlignment="1">
      <alignment horizontal="center"/>
    </xf>
    <xf numFmtId="0" fontId="48" fillId="0" borderId="13" xfId="0" applyFont="1" applyBorder="1" applyAlignment="1" applyProtection="1">
      <alignment/>
      <protection locked="0"/>
    </xf>
    <xf numFmtId="4" fontId="49" fillId="34" borderId="13" xfId="0" applyNumberFormat="1" applyFont="1" applyFill="1" applyBorder="1" applyAlignment="1">
      <alignment horizontal="right" vertical="center"/>
    </xf>
    <xf numFmtId="170" fontId="48" fillId="34" borderId="13" xfId="0" applyNumberFormat="1" applyFont="1" applyFill="1" applyBorder="1" applyAlignment="1">
      <alignment horizontal="center" vertical="center"/>
    </xf>
    <xf numFmtId="0" fontId="48" fillId="0" borderId="0" xfId="0" applyFont="1" applyAlignment="1">
      <alignment horizontal="center"/>
    </xf>
    <xf numFmtId="0" fontId="48" fillId="0" borderId="0" xfId="0" applyFont="1" applyAlignment="1" applyProtection="1">
      <alignment/>
      <protection locked="0"/>
    </xf>
    <xf numFmtId="0" fontId="49" fillId="0" borderId="0" xfId="0" applyFont="1" applyAlignment="1" applyProtection="1">
      <alignment/>
      <protection locked="0"/>
    </xf>
    <xf numFmtId="1" fontId="48" fillId="0" borderId="0" xfId="0" applyNumberFormat="1" applyFont="1" applyAlignment="1" applyProtection="1">
      <alignment horizontal="center"/>
      <protection locked="0"/>
    </xf>
    <xf numFmtId="0" fontId="48" fillId="0" borderId="0" xfId="0" applyFont="1" applyAlignment="1" applyProtection="1">
      <alignment wrapText="1"/>
      <protection locked="0"/>
    </xf>
    <xf numFmtId="0" fontId="48" fillId="35" borderId="13" xfId="0" applyFont="1" applyFill="1" applyBorder="1" applyAlignment="1" applyProtection="1">
      <alignment/>
      <protection locked="0"/>
    </xf>
    <xf numFmtId="4" fontId="48" fillId="0" borderId="13" xfId="0" applyNumberFormat="1" applyFont="1" applyBorder="1" applyAlignment="1" applyProtection="1">
      <alignment horizontal="right" vertical="center"/>
      <protection locked="0"/>
    </xf>
    <xf numFmtId="1" fontId="48" fillId="0" borderId="13" xfId="0" applyNumberFormat="1" applyFont="1" applyBorder="1" applyAlignment="1" applyProtection="1">
      <alignment horizontal="left" vertical="center" wrapText="1"/>
      <protection locked="0"/>
    </xf>
    <xf numFmtId="0" fontId="51" fillId="0" borderId="0" xfId="0" applyFont="1" applyAlignment="1">
      <alignment/>
    </xf>
    <xf numFmtId="0" fontId="48" fillId="35" borderId="13" xfId="0" applyFont="1" applyFill="1" applyBorder="1" applyAlignment="1" applyProtection="1">
      <alignment wrapText="1"/>
      <protection locked="0"/>
    </xf>
    <xf numFmtId="0" fontId="48" fillId="34" borderId="13" xfId="0" applyFont="1" applyFill="1" applyBorder="1" applyAlignment="1" applyProtection="1">
      <alignment wrapText="1"/>
      <protection locked="0"/>
    </xf>
    <xf numFmtId="4" fontId="48" fillId="0" borderId="0" xfId="0" applyNumberFormat="1" applyFont="1" applyAlignment="1" applyProtection="1">
      <alignment horizontal="right" vertical="center"/>
      <protection locked="0"/>
    </xf>
    <xf numFmtId="4" fontId="48" fillId="0" borderId="0" xfId="0" applyNumberFormat="1" applyFont="1" applyAlignment="1" applyProtection="1">
      <alignment horizontal="center"/>
      <protection locked="0"/>
    </xf>
    <xf numFmtId="0" fontId="48" fillId="0" borderId="0" xfId="0" applyFont="1" applyAlignment="1" applyProtection="1">
      <alignment textRotation="255" wrapText="1"/>
      <protection locked="0"/>
    </xf>
    <xf numFmtId="170" fontId="48" fillId="36" borderId="0" xfId="0" applyNumberFormat="1" applyFont="1" applyFill="1" applyAlignment="1" applyProtection="1">
      <alignment horizontal="center"/>
      <protection locked="0"/>
    </xf>
    <xf numFmtId="0" fontId="48" fillId="37" borderId="13" xfId="0" applyFont="1" applyFill="1" applyBorder="1" applyAlignment="1" applyProtection="1">
      <alignment wrapText="1"/>
      <protection locked="0"/>
    </xf>
    <xf numFmtId="0" fontId="48" fillId="37" borderId="13" xfId="0" applyFont="1" applyFill="1" applyBorder="1" applyAlignment="1" applyProtection="1">
      <alignment/>
      <protection locked="0"/>
    </xf>
    <xf numFmtId="170" fontId="48" fillId="0" borderId="0" xfId="0" applyNumberFormat="1" applyFont="1" applyAlignment="1" applyProtection="1">
      <alignment horizontal="center"/>
      <protection locked="0"/>
    </xf>
    <xf numFmtId="170" fontId="48" fillId="34" borderId="13" xfId="0" applyNumberFormat="1" applyFont="1" applyFill="1" applyBorder="1" applyAlignment="1">
      <alignment horizontal="center"/>
    </xf>
    <xf numFmtId="0" fontId="48" fillId="0" borderId="0" xfId="0" applyFont="1" applyAlignment="1" applyProtection="1">
      <alignment horizontal="center"/>
      <protection locked="0"/>
    </xf>
    <xf numFmtId="0" fontId="48" fillId="35" borderId="14" xfId="0" applyFont="1" applyFill="1" applyBorder="1" applyAlignment="1">
      <alignment vertical="center" wrapText="1"/>
    </xf>
    <xf numFmtId="0" fontId="48" fillId="35" borderId="14" xfId="0" applyFont="1" applyFill="1" applyBorder="1" applyAlignment="1">
      <alignment horizontal="left" wrapText="1"/>
    </xf>
    <xf numFmtId="0" fontId="48" fillId="35" borderId="15" xfId="0" applyFont="1" applyFill="1" applyBorder="1" applyAlignment="1">
      <alignment vertical="center" wrapText="1"/>
    </xf>
    <xf numFmtId="0" fontId="48" fillId="38" borderId="14" xfId="0" applyFont="1" applyFill="1" applyBorder="1" applyAlignment="1">
      <alignment vertical="center" wrapText="1"/>
    </xf>
    <xf numFmtId="0" fontId="48" fillId="38" borderId="16" xfId="0" applyFont="1" applyFill="1" applyBorder="1" applyAlignment="1">
      <alignment vertical="center" wrapText="1"/>
    </xf>
    <xf numFmtId="0" fontId="48" fillId="38" borderId="17" xfId="0" applyFont="1" applyFill="1" applyBorder="1" applyAlignment="1">
      <alignment vertical="center" wrapText="1"/>
    </xf>
    <xf numFmtId="0" fontId="48" fillId="38" borderId="18" xfId="0" applyFont="1" applyFill="1" applyBorder="1" applyAlignment="1">
      <alignment horizontal="center" vertical="center" wrapText="1"/>
    </xf>
    <xf numFmtId="0" fontId="48" fillId="0" borderId="19" xfId="0" applyFont="1" applyBorder="1" applyAlignment="1" applyProtection="1">
      <alignment wrapText="1"/>
      <protection locked="0"/>
    </xf>
    <xf numFmtId="0" fontId="48" fillId="0" borderId="20" xfId="0" applyFont="1" applyBorder="1" applyAlignment="1" applyProtection="1">
      <alignment/>
      <protection locked="0"/>
    </xf>
    <xf numFmtId="44" fontId="48" fillId="0" borderId="21" xfId="0" applyNumberFormat="1" applyFont="1" applyBorder="1" applyAlignment="1" applyProtection="1">
      <alignment/>
      <protection locked="0"/>
    </xf>
    <xf numFmtId="0" fontId="48" fillId="0" borderId="19" xfId="0" applyFont="1" applyBorder="1" applyAlignment="1" applyProtection="1">
      <alignment/>
      <protection locked="0"/>
    </xf>
    <xf numFmtId="2" fontId="48" fillId="0" borderId="22" xfId="0" applyNumberFormat="1" applyFont="1" applyBorder="1" applyAlignment="1" applyProtection="1">
      <alignment/>
      <protection locked="0"/>
    </xf>
    <xf numFmtId="171" fontId="48" fillId="0" borderId="23" xfId="0" applyNumberFormat="1" applyFont="1" applyBorder="1" applyAlignment="1">
      <alignment/>
    </xf>
    <xf numFmtId="0" fontId="48" fillId="0" borderId="24" xfId="0" applyFont="1" applyBorder="1" applyAlignment="1" applyProtection="1">
      <alignment wrapText="1"/>
      <protection locked="0"/>
    </xf>
    <xf numFmtId="14" fontId="48" fillId="0" borderId="13" xfId="0" applyNumberFormat="1" applyFont="1" applyBorder="1" applyAlignment="1" applyProtection="1">
      <alignment/>
      <protection locked="0"/>
    </xf>
    <xf numFmtId="44" fontId="48" fillId="0" borderId="25" xfId="0" applyNumberFormat="1" applyFont="1" applyBorder="1" applyAlignment="1" applyProtection="1">
      <alignment/>
      <protection locked="0"/>
    </xf>
    <xf numFmtId="0" fontId="48" fillId="0" borderId="24" xfId="0" applyFont="1" applyBorder="1" applyAlignment="1" applyProtection="1">
      <alignment/>
      <protection locked="0"/>
    </xf>
    <xf numFmtId="0" fontId="48" fillId="0" borderId="10" xfId="0" applyFont="1" applyBorder="1" applyAlignment="1" applyProtection="1">
      <alignment/>
      <protection locked="0"/>
    </xf>
    <xf numFmtId="2" fontId="48" fillId="0" borderId="10" xfId="0" applyNumberFormat="1" applyFont="1" applyBorder="1" applyAlignment="1" applyProtection="1">
      <alignment/>
      <protection locked="0"/>
    </xf>
    <xf numFmtId="0" fontId="48" fillId="0" borderId="26" xfId="0" applyFont="1" applyBorder="1" applyAlignment="1" applyProtection="1">
      <alignment wrapText="1"/>
      <protection locked="0"/>
    </xf>
    <xf numFmtId="0" fontId="48" fillId="0" borderId="27" xfId="0" applyFont="1" applyBorder="1" applyAlignment="1" applyProtection="1">
      <alignment/>
      <protection locked="0"/>
    </xf>
    <xf numFmtId="0" fontId="48" fillId="0" borderId="26" xfId="0" applyFont="1" applyBorder="1" applyAlignment="1" applyProtection="1">
      <alignment/>
      <protection locked="0"/>
    </xf>
    <xf numFmtId="0" fontId="48" fillId="0" borderId="28" xfId="0" applyFont="1" applyBorder="1" applyAlignment="1" applyProtection="1">
      <alignment/>
      <protection locked="0"/>
    </xf>
    <xf numFmtId="2" fontId="48" fillId="0" borderId="29" xfId="0" applyNumberFormat="1" applyFont="1" applyBorder="1" applyAlignment="1" applyProtection="1">
      <alignment/>
      <protection locked="0"/>
    </xf>
    <xf numFmtId="2" fontId="49" fillId="0" borderId="0" xfId="0" applyNumberFormat="1" applyFont="1" applyAlignment="1">
      <alignment/>
    </xf>
    <xf numFmtId="4" fontId="48" fillId="35" borderId="30" xfId="0" applyNumberFormat="1" applyFont="1" applyFill="1" applyBorder="1" applyAlignment="1">
      <alignment horizontal="right" vertical="center"/>
    </xf>
    <xf numFmtId="4" fontId="49" fillId="38" borderId="31" xfId="0" applyNumberFormat="1" applyFont="1" applyFill="1" applyBorder="1" applyAlignment="1">
      <alignment/>
    </xf>
    <xf numFmtId="171" fontId="48" fillId="38" borderId="31" xfId="0" applyNumberFormat="1" applyFont="1" applyFill="1" applyBorder="1" applyAlignment="1">
      <alignment/>
    </xf>
    <xf numFmtId="2" fontId="48" fillId="38" borderId="32" xfId="0" applyNumberFormat="1" applyFont="1" applyFill="1" applyBorder="1" applyAlignment="1">
      <alignment/>
    </xf>
    <xf numFmtId="171" fontId="48" fillId="0" borderId="0" xfId="0" applyNumberFormat="1" applyFont="1" applyAlignment="1" applyProtection="1">
      <alignment/>
      <protection locked="0"/>
    </xf>
    <xf numFmtId="2" fontId="48" fillId="0" borderId="0" xfId="0" applyNumberFormat="1" applyFont="1" applyAlignment="1" applyProtection="1">
      <alignment/>
      <protection locked="0"/>
    </xf>
    <xf numFmtId="0" fontId="49" fillId="0" borderId="0" xfId="0" applyFont="1" applyAlignment="1" applyProtection="1">
      <alignment horizontal="center"/>
      <protection locked="0"/>
    </xf>
    <xf numFmtId="4" fontId="48" fillId="0" borderId="0" xfId="0" applyNumberFormat="1" applyFont="1" applyAlignment="1" applyProtection="1">
      <alignment horizontal="center" vertical="center"/>
      <protection locked="0"/>
    </xf>
    <xf numFmtId="0" fontId="48" fillId="35" borderId="15" xfId="0" applyFont="1" applyFill="1" applyBorder="1" applyAlignment="1">
      <alignment vertical="center"/>
    </xf>
    <xf numFmtId="2" fontId="48" fillId="38" borderId="18" xfId="0" applyNumberFormat="1" applyFont="1" applyFill="1" applyBorder="1" applyAlignment="1">
      <alignment vertical="center"/>
    </xf>
    <xf numFmtId="14" fontId="48" fillId="0" borderId="14" xfId="0" applyNumberFormat="1" applyFont="1" applyBorder="1" applyAlignment="1" applyProtection="1">
      <alignment/>
      <protection locked="0"/>
    </xf>
    <xf numFmtId="2" fontId="48" fillId="0" borderId="14" xfId="0" applyNumberFormat="1" applyFont="1" applyBorder="1" applyAlignment="1" applyProtection="1">
      <alignment/>
      <protection locked="0"/>
    </xf>
    <xf numFmtId="2" fontId="48" fillId="0" borderId="13" xfId="0" applyNumberFormat="1" applyFont="1" applyBorder="1" applyAlignment="1" applyProtection="1">
      <alignment/>
      <protection locked="0"/>
    </xf>
    <xf numFmtId="14" fontId="48" fillId="0" borderId="13" xfId="0" applyNumberFormat="1" applyFont="1" applyBorder="1" applyAlignment="1" applyProtection="1">
      <alignment horizontal="right"/>
      <protection locked="0"/>
    </xf>
    <xf numFmtId="17" fontId="48" fillId="0" borderId="13" xfId="0" applyNumberFormat="1" applyFont="1" applyBorder="1" applyAlignment="1" applyProtection="1">
      <alignment/>
      <protection locked="0"/>
    </xf>
    <xf numFmtId="2" fontId="48" fillId="0" borderId="13" xfId="0" applyNumberFormat="1" applyFont="1" applyBorder="1" applyAlignment="1" applyProtection="1">
      <alignment horizontal="right"/>
      <protection locked="0"/>
    </xf>
    <xf numFmtId="2" fontId="48" fillId="0" borderId="10" xfId="0" applyNumberFormat="1" applyFont="1" applyBorder="1" applyAlignment="1" applyProtection="1">
      <alignment horizontal="right"/>
      <protection locked="0"/>
    </xf>
    <xf numFmtId="49" fontId="48" fillId="0" borderId="13" xfId="0" applyNumberFormat="1" applyFont="1" applyBorder="1" applyAlignment="1" applyProtection="1">
      <alignment horizontal="right"/>
      <protection locked="0"/>
    </xf>
    <xf numFmtId="49" fontId="48" fillId="0" borderId="10" xfId="0" applyNumberFormat="1" applyFont="1" applyBorder="1" applyAlignment="1" applyProtection="1">
      <alignment horizontal="right"/>
      <protection locked="0"/>
    </xf>
    <xf numFmtId="0" fontId="48" fillId="0" borderId="33" xfId="0" applyFont="1" applyBorder="1" applyAlignment="1" applyProtection="1">
      <alignment/>
      <protection locked="0"/>
    </xf>
    <xf numFmtId="0" fontId="48" fillId="0" borderId="34" xfId="0" applyFont="1" applyBorder="1" applyAlignment="1" applyProtection="1">
      <alignment/>
      <protection locked="0"/>
    </xf>
    <xf numFmtId="17" fontId="48" fillId="0" borderId="34" xfId="0" applyNumberFormat="1" applyFont="1" applyBorder="1" applyAlignment="1" applyProtection="1">
      <alignment/>
      <protection locked="0"/>
    </xf>
    <xf numFmtId="2" fontId="48" fillId="0" borderId="34" xfId="0" applyNumberFormat="1" applyFont="1" applyBorder="1" applyAlignment="1" applyProtection="1">
      <alignment horizontal="right"/>
      <protection locked="0"/>
    </xf>
    <xf numFmtId="2" fontId="48" fillId="0" borderId="27" xfId="0" applyNumberFormat="1" applyFont="1" applyBorder="1" applyAlignment="1" applyProtection="1">
      <alignment/>
      <protection locked="0"/>
    </xf>
    <xf numFmtId="2" fontId="48" fillId="0" borderId="28" xfId="0" applyNumberFormat="1" applyFont="1" applyBorder="1" applyAlignment="1" applyProtection="1">
      <alignment/>
      <protection locked="0"/>
    </xf>
    <xf numFmtId="4" fontId="49" fillId="38" borderId="35" xfId="0" applyNumberFormat="1" applyFont="1" applyFill="1" applyBorder="1" applyAlignment="1">
      <alignment/>
    </xf>
    <xf numFmtId="171" fontId="49" fillId="38" borderId="26" xfId="0" applyNumberFormat="1" applyFont="1" applyFill="1" applyBorder="1" applyAlignment="1">
      <alignment/>
    </xf>
    <xf numFmtId="2" fontId="49" fillId="38" borderId="36" xfId="0" applyNumberFormat="1" applyFont="1" applyFill="1" applyBorder="1" applyAlignment="1">
      <alignment/>
    </xf>
    <xf numFmtId="0" fontId="52" fillId="34" borderId="13" xfId="0" applyFont="1" applyFill="1" applyBorder="1" applyAlignment="1">
      <alignment wrapText="1"/>
    </xf>
    <xf numFmtId="0" fontId="52" fillId="34" borderId="13" xfId="0" applyFont="1" applyFill="1" applyBorder="1" applyAlignment="1">
      <alignment vertical="center" wrapText="1"/>
    </xf>
    <xf numFmtId="0" fontId="52" fillId="34" borderId="13" xfId="0" applyFont="1" applyFill="1" applyBorder="1" applyAlignment="1">
      <alignment/>
    </xf>
    <xf numFmtId="0" fontId="52" fillId="34" borderId="13" xfId="0" applyFont="1" applyFill="1" applyBorder="1" applyAlignment="1">
      <alignment vertical="center"/>
    </xf>
    <xf numFmtId="0" fontId="49" fillId="34" borderId="13" xfId="0" applyFont="1" applyFill="1" applyBorder="1" applyAlignment="1">
      <alignment wrapText="1"/>
    </xf>
    <xf numFmtId="0" fontId="48" fillId="35" borderId="37" xfId="0" applyFont="1" applyFill="1" applyBorder="1" applyAlignment="1">
      <alignment vertical="center" wrapText="1"/>
    </xf>
    <xf numFmtId="0" fontId="48" fillId="35" borderId="31" xfId="0" applyFont="1" applyFill="1" applyBorder="1" applyAlignment="1">
      <alignment vertical="center"/>
    </xf>
    <xf numFmtId="0" fontId="48" fillId="0" borderId="13" xfId="0" applyFont="1" applyBorder="1" applyAlignment="1" applyProtection="1">
      <alignment wrapText="1"/>
      <protection locked="0"/>
    </xf>
    <xf numFmtId="0" fontId="48" fillId="0" borderId="22" xfId="0" applyFont="1" applyBorder="1" applyAlignment="1" applyProtection="1">
      <alignment/>
      <protection locked="0"/>
    </xf>
    <xf numFmtId="0" fontId="48" fillId="38" borderId="14" xfId="0" applyFont="1" applyFill="1" applyBorder="1" applyAlignment="1">
      <alignment horizontal="left" vertical="center" wrapText="1"/>
    </xf>
    <xf numFmtId="4" fontId="48" fillId="0" borderId="38" xfId="0" applyNumberFormat="1" applyFont="1" applyBorder="1" applyAlignment="1" applyProtection="1">
      <alignment horizontal="center" vertical="center"/>
      <protection locked="0"/>
    </xf>
    <xf numFmtId="0" fontId="48" fillId="0" borderId="38" xfId="0" applyFont="1" applyBorder="1" applyAlignment="1" applyProtection="1">
      <alignment/>
      <protection locked="0"/>
    </xf>
    <xf numFmtId="4" fontId="48" fillId="35" borderId="35" xfId="0" applyNumberFormat="1" applyFont="1" applyFill="1" applyBorder="1" applyAlignment="1">
      <alignment horizontal="right" vertical="center"/>
    </xf>
    <xf numFmtId="2" fontId="48" fillId="0" borderId="39" xfId="0" applyNumberFormat="1" applyFont="1" applyBorder="1" applyAlignment="1" applyProtection="1">
      <alignment/>
      <protection locked="0"/>
    </xf>
    <xf numFmtId="2" fontId="48" fillId="0" borderId="12" xfId="0" applyNumberFormat="1" applyFont="1" applyBorder="1" applyAlignment="1" applyProtection="1">
      <alignment/>
      <protection locked="0"/>
    </xf>
    <xf numFmtId="2" fontId="48" fillId="0" borderId="40" xfId="0" applyNumberFormat="1" applyFont="1" applyBorder="1" applyAlignment="1" applyProtection="1">
      <alignment/>
      <protection locked="0"/>
    </xf>
    <xf numFmtId="2" fontId="48" fillId="0" borderId="20" xfId="0" applyNumberFormat="1" applyFont="1" applyBorder="1" applyAlignment="1" applyProtection="1">
      <alignment/>
      <protection locked="0"/>
    </xf>
    <xf numFmtId="44" fontId="9" fillId="0" borderId="21" xfId="0" applyNumberFormat="1" applyFont="1" applyBorder="1" applyAlignment="1" applyProtection="1">
      <alignment/>
      <protection locked="0"/>
    </xf>
    <xf numFmtId="44" fontId="48" fillId="0" borderId="41" xfId="0" applyNumberFormat="1" applyFont="1" applyBorder="1" applyAlignment="1" applyProtection="1">
      <alignment/>
      <protection locked="0"/>
    </xf>
    <xf numFmtId="44" fontId="48" fillId="0" borderId="36" xfId="0" applyNumberFormat="1" applyFont="1" applyBorder="1" applyAlignment="1" applyProtection="1">
      <alignment/>
      <protection locked="0"/>
    </xf>
    <xf numFmtId="44" fontId="48" fillId="0" borderId="19" xfId="0" applyNumberFormat="1" applyFont="1" applyBorder="1" applyAlignment="1" applyProtection="1">
      <alignment/>
      <protection locked="0"/>
    </xf>
    <xf numFmtId="44" fontId="48" fillId="0" borderId="24" xfId="0" applyNumberFormat="1" applyFont="1" applyBorder="1" applyAlignment="1" applyProtection="1">
      <alignment/>
      <protection locked="0"/>
    </xf>
    <xf numFmtId="44" fontId="48" fillId="0" borderId="33" xfId="0" applyNumberFormat="1" applyFont="1" applyBorder="1" applyAlignment="1" applyProtection="1">
      <alignment/>
      <protection locked="0"/>
    </xf>
    <xf numFmtId="44" fontId="48" fillId="0" borderId="26" xfId="0" applyNumberFormat="1" applyFont="1" applyBorder="1" applyAlignment="1" applyProtection="1">
      <alignment/>
      <protection locked="0"/>
    </xf>
    <xf numFmtId="0" fontId="52" fillId="39" borderId="13" xfId="0" applyFont="1" applyFill="1" applyBorder="1" applyAlignment="1">
      <alignment vertical="center" wrapText="1"/>
    </xf>
    <xf numFmtId="14" fontId="48" fillId="0" borderId="34" xfId="0" applyNumberFormat="1" applyFont="1" applyBorder="1" applyAlignment="1" applyProtection="1">
      <alignment/>
      <protection locked="0"/>
    </xf>
    <xf numFmtId="14" fontId="48" fillId="0" borderId="27" xfId="0" applyNumberFormat="1" applyFont="1" applyBorder="1" applyAlignment="1" applyProtection="1">
      <alignment/>
      <protection locked="0"/>
    </xf>
    <xf numFmtId="0" fontId="0" fillId="0" borderId="0" xfId="0" applyAlignment="1" applyProtection="1">
      <alignment/>
      <protection locked="0"/>
    </xf>
    <xf numFmtId="14" fontId="48" fillId="0" borderId="13" xfId="0" applyNumberFormat="1" applyFont="1" applyBorder="1" applyAlignment="1" applyProtection="1">
      <alignment horizontal="center"/>
      <protection locked="0"/>
    </xf>
    <xf numFmtId="14" fontId="48" fillId="0" borderId="27" xfId="0" applyNumberFormat="1" applyFont="1" applyBorder="1" applyAlignment="1" applyProtection="1">
      <alignment horizontal="center"/>
      <protection locked="0"/>
    </xf>
    <xf numFmtId="14" fontId="48" fillId="0" borderId="20" xfId="0" applyNumberFormat="1" applyFont="1" applyBorder="1" applyAlignment="1" applyProtection="1">
      <alignment/>
      <protection locked="0"/>
    </xf>
    <xf numFmtId="0" fontId="52" fillId="34" borderId="12" xfId="0" applyFont="1" applyFill="1" applyBorder="1" applyAlignment="1">
      <alignment vertical="center" wrapText="1"/>
    </xf>
    <xf numFmtId="0" fontId="48" fillId="33" borderId="10" xfId="0" applyFont="1" applyFill="1" applyBorder="1" applyAlignment="1" applyProtection="1">
      <alignment horizontal="left" vertical="center"/>
      <protection locked="0"/>
    </xf>
    <xf numFmtId="0" fontId="48" fillId="33" borderId="11" xfId="0" applyFont="1" applyFill="1" applyBorder="1" applyAlignment="1" applyProtection="1">
      <alignment horizontal="left" vertical="center"/>
      <protection locked="0"/>
    </xf>
    <xf numFmtId="0" fontId="48" fillId="33" borderId="12" xfId="0" applyFont="1" applyFill="1" applyBorder="1" applyAlignment="1" applyProtection="1">
      <alignment horizontal="left" vertical="center"/>
      <protection locked="0"/>
    </xf>
    <xf numFmtId="0" fontId="48" fillId="0" borderId="33" xfId="0" applyFont="1" applyBorder="1" applyAlignment="1" applyProtection="1">
      <alignment wrapText="1"/>
      <protection locked="0"/>
    </xf>
    <xf numFmtId="0" fontId="48" fillId="0" borderId="29" xfId="0" applyFont="1" applyBorder="1" applyAlignment="1" applyProtection="1">
      <alignment/>
      <protection locked="0"/>
    </xf>
    <xf numFmtId="14" fontId="48" fillId="0" borderId="34" xfId="0" applyNumberFormat="1" applyFont="1" applyBorder="1" applyAlignment="1" applyProtection="1">
      <alignment horizontal="center"/>
      <protection locked="0"/>
    </xf>
    <xf numFmtId="2" fontId="48" fillId="0" borderId="42" xfId="0" applyNumberFormat="1" applyFont="1" applyBorder="1" applyAlignment="1" applyProtection="1">
      <alignment/>
      <protection locked="0"/>
    </xf>
    <xf numFmtId="2" fontId="48" fillId="0" borderId="34" xfId="0" applyNumberFormat="1" applyFont="1" applyBorder="1" applyAlignment="1" applyProtection="1">
      <alignment/>
      <protection locked="0"/>
    </xf>
    <xf numFmtId="0" fontId="49" fillId="34" borderId="13" xfId="0" applyFont="1" applyFill="1" applyBorder="1" applyAlignment="1">
      <alignment vertical="center" wrapText="1"/>
    </xf>
    <xf numFmtId="0" fontId="48" fillId="0" borderId="0" xfId="0" applyFont="1" applyAlignment="1">
      <alignment vertical="center"/>
    </xf>
    <xf numFmtId="0" fontId="53" fillId="0" borderId="0" xfId="0" applyFont="1" applyAlignment="1" applyProtection="1">
      <alignment/>
      <protection locked="0"/>
    </xf>
    <xf numFmtId="0" fontId="48" fillId="33" borderId="10" xfId="0" applyFont="1" applyFill="1" applyBorder="1" applyAlignment="1" applyProtection="1">
      <alignment horizontal="left" vertical="center"/>
      <protection locked="0"/>
    </xf>
    <xf numFmtId="0" fontId="48" fillId="33" borderId="11" xfId="0" applyFont="1" applyFill="1" applyBorder="1" applyAlignment="1" applyProtection="1">
      <alignment horizontal="left" vertical="center"/>
      <protection locked="0"/>
    </xf>
    <xf numFmtId="0" fontId="48" fillId="33" borderId="12" xfId="0" applyFont="1" applyFill="1" applyBorder="1" applyAlignment="1" applyProtection="1">
      <alignment horizontal="left" vertical="center"/>
      <protection locked="0"/>
    </xf>
    <xf numFmtId="0" fontId="54" fillId="0" borderId="13" xfId="0" applyFont="1" applyBorder="1" applyAlignment="1">
      <alignment horizontal="left" wrapText="1"/>
    </xf>
    <xf numFmtId="0" fontId="54" fillId="0" borderId="10" xfId="0" applyFont="1" applyBorder="1" applyAlignment="1">
      <alignment horizontal="left" wrapText="1"/>
    </xf>
    <xf numFmtId="0" fontId="54" fillId="0" borderId="11" xfId="0" applyFont="1" applyBorder="1" applyAlignment="1">
      <alignment horizontal="left" wrapText="1"/>
    </xf>
    <xf numFmtId="0" fontId="54" fillId="0" borderId="12" xfId="0" applyFont="1" applyBorder="1" applyAlignment="1">
      <alignment horizontal="left" wrapText="1"/>
    </xf>
    <xf numFmtId="0" fontId="49" fillId="0" borderId="0" xfId="0" applyFont="1" applyAlignment="1" applyProtection="1">
      <alignment horizontal="center"/>
      <protection locked="0"/>
    </xf>
    <xf numFmtId="0" fontId="52" fillId="34" borderId="13" xfId="0" applyFont="1" applyFill="1" applyBorder="1" applyAlignment="1">
      <alignment horizontal="left" vertical="center" wrapText="1"/>
    </xf>
    <xf numFmtId="0" fontId="49" fillId="0" borderId="0" xfId="0" applyFont="1" applyAlignment="1" applyProtection="1">
      <alignment horizontal="center" vertical="center"/>
      <protection locked="0"/>
    </xf>
    <xf numFmtId="0" fontId="49" fillId="0" borderId="43" xfId="0" applyFont="1" applyBorder="1" applyAlignment="1" applyProtection="1">
      <alignment horizontal="center" vertical="center"/>
      <protection locked="0"/>
    </xf>
    <xf numFmtId="2" fontId="52" fillId="40" borderId="34" xfId="0" applyNumberFormat="1" applyFont="1" applyFill="1" applyBorder="1" applyAlignment="1">
      <alignment horizontal="center" vertical="center" wrapText="1"/>
    </xf>
    <xf numFmtId="2" fontId="52" fillId="40" borderId="44" xfId="0" applyNumberFormat="1" applyFont="1" applyFill="1" applyBorder="1" applyAlignment="1">
      <alignment horizontal="center" vertical="center" wrapText="1"/>
    </xf>
    <xf numFmtId="2" fontId="52" fillId="40" borderId="45" xfId="0" applyNumberFormat="1" applyFont="1" applyFill="1" applyBorder="1" applyAlignment="1">
      <alignment horizontal="center" vertical="center" wrapText="1"/>
    </xf>
    <xf numFmtId="0" fontId="52" fillId="40" borderId="13" xfId="0" applyFont="1" applyFill="1" applyBorder="1" applyAlignment="1">
      <alignment horizontal="center" vertical="center"/>
    </xf>
    <xf numFmtId="0" fontId="49" fillId="0" borderId="0" xfId="0" applyFont="1" applyAlignment="1">
      <alignment horizontal="center"/>
    </xf>
    <xf numFmtId="0" fontId="52" fillId="39" borderId="34" xfId="0" applyFont="1" applyFill="1" applyBorder="1" applyAlignment="1">
      <alignment horizontal="center" vertical="center" wrapText="1"/>
    </xf>
    <xf numFmtId="0" fontId="52" fillId="39" borderId="44" xfId="0" applyFont="1" applyFill="1" applyBorder="1" applyAlignment="1">
      <alignment horizontal="center" vertical="center" wrapText="1"/>
    </xf>
    <xf numFmtId="0" fontId="52" fillId="39" borderId="45" xfId="0" applyFont="1" applyFill="1" applyBorder="1" applyAlignment="1">
      <alignment horizontal="center" vertical="center" wrapText="1"/>
    </xf>
    <xf numFmtId="0" fontId="49" fillId="0" borderId="43" xfId="0" applyFont="1" applyBorder="1" applyAlignment="1" applyProtection="1">
      <alignment horizontal="center"/>
      <protection locked="0"/>
    </xf>
    <xf numFmtId="0" fontId="52" fillId="40" borderId="13" xfId="0" applyFont="1" applyFill="1" applyBorder="1" applyAlignment="1" applyProtection="1">
      <alignment horizontal="center" vertical="center"/>
      <protection locked="0"/>
    </xf>
    <xf numFmtId="0" fontId="52" fillId="39" borderId="34" xfId="0" applyFont="1" applyFill="1" applyBorder="1" applyAlignment="1" applyProtection="1">
      <alignment horizontal="center" vertical="center" wrapText="1"/>
      <protection locked="0"/>
    </xf>
    <xf numFmtId="0" fontId="52" fillId="39" borderId="44" xfId="0" applyFont="1" applyFill="1" applyBorder="1" applyAlignment="1" applyProtection="1">
      <alignment horizontal="center" vertical="center" wrapText="1"/>
      <protection locked="0"/>
    </xf>
    <xf numFmtId="0" fontId="52" fillId="39" borderId="45" xfId="0" applyFont="1" applyFill="1" applyBorder="1" applyAlignment="1" applyProtection="1">
      <alignment horizontal="center" vertical="center" wrapText="1"/>
      <protection locked="0"/>
    </xf>
    <xf numFmtId="2" fontId="52" fillId="40" borderId="34" xfId="0" applyNumberFormat="1" applyFont="1" applyFill="1" applyBorder="1" applyAlignment="1" applyProtection="1">
      <alignment horizontal="center" vertical="center" wrapText="1"/>
      <protection locked="0"/>
    </xf>
    <xf numFmtId="2" fontId="52" fillId="40" borderId="44" xfId="0" applyNumberFormat="1" applyFont="1" applyFill="1" applyBorder="1" applyAlignment="1" applyProtection="1">
      <alignment horizontal="center" vertical="center" wrapText="1"/>
      <protection locked="0"/>
    </xf>
    <xf numFmtId="2" fontId="52" fillId="40" borderId="45" xfId="0" applyNumberFormat="1" applyFont="1" applyFill="1" applyBorder="1" applyAlignment="1" applyProtection="1">
      <alignment horizontal="center" vertical="center" wrapText="1"/>
      <protection locked="0"/>
    </xf>
    <xf numFmtId="171" fontId="48" fillId="0" borderId="0" xfId="0" applyNumberFormat="1" applyFont="1" applyAlignment="1">
      <alignment horizontal="center"/>
    </xf>
    <xf numFmtId="0" fontId="49" fillId="38" borderId="31" xfId="0" applyFont="1" applyFill="1" applyBorder="1" applyAlignment="1">
      <alignment horizontal="center"/>
    </xf>
    <xf numFmtId="0" fontId="49" fillId="38" borderId="32" xfId="0" applyFont="1" applyFill="1" applyBorder="1" applyAlignment="1">
      <alignment horizontal="center"/>
    </xf>
    <xf numFmtId="0" fontId="48" fillId="0" borderId="46" xfId="0" applyFont="1" applyBorder="1" applyAlignment="1">
      <alignment horizontal="center"/>
    </xf>
    <xf numFmtId="0" fontId="48" fillId="0" borderId="25" xfId="0" applyFont="1" applyBorder="1" applyAlignment="1">
      <alignment horizontal="center"/>
    </xf>
    <xf numFmtId="0" fontId="48" fillId="0" borderId="41" xfId="0" applyFont="1" applyBorder="1" applyAlignment="1">
      <alignment horizontal="center"/>
    </xf>
    <xf numFmtId="2" fontId="48" fillId="0" borderId="46" xfId="0" applyNumberFormat="1" applyFont="1" applyBorder="1" applyAlignment="1">
      <alignment horizontal="center"/>
    </xf>
    <xf numFmtId="2" fontId="48" fillId="0" borderId="25" xfId="0" applyNumberFormat="1" applyFont="1" applyBorder="1" applyAlignment="1">
      <alignment horizontal="center"/>
    </xf>
    <xf numFmtId="0" fontId="49" fillId="38" borderId="47" xfId="0" applyFont="1" applyFill="1" applyBorder="1" applyAlignment="1">
      <alignment horizontal="center"/>
    </xf>
    <xf numFmtId="0" fontId="49" fillId="38" borderId="48" xfId="0" applyFont="1" applyFill="1" applyBorder="1" applyAlignment="1">
      <alignment horizontal="center"/>
    </xf>
    <xf numFmtId="0" fontId="49" fillId="39" borderId="49" xfId="0" applyFont="1" applyFill="1" applyBorder="1" applyAlignment="1" applyProtection="1">
      <alignment horizontal="center" vertical="center" wrapText="1"/>
      <protection locked="0"/>
    </xf>
    <xf numFmtId="0" fontId="49" fillId="39" borderId="50" xfId="0" applyFont="1" applyFill="1" applyBorder="1" applyAlignment="1" applyProtection="1">
      <alignment horizontal="center" vertical="center" wrapText="1"/>
      <protection locked="0"/>
    </xf>
    <xf numFmtId="0" fontId="49" fillId="39" borderId="51" xfId="0" applyFont="1" applyFill="1" applyBorder="1" applyAlignment="1" applyProtection="1">
      <alignment horizontal="center" vertical="center" wrapText="1"/>
      <protection locked="0"/>
    </xf>
    <xf numFmtId="0" fontId="49" fillId="0" borderId="38" xfId="0" applyFont="1" applyBorder="1" applyAlignment="1">
      <alignment horizontal="center"/>
    </xf>
    <xf numFmtId="2" fontId="48" fillId="0" borderId="0" xfId="0" applyNumberFormat="1" applyFont="1" applyAlignment="1" applyProtection="1">
      <alignment horizontal="center"/>
      <protection locked="0"/>
    </xf>
    <xf numFmtId="0" fontId="48" fillId="33" borderId="13" xfId="0" applyFont="1" applyFill="1" applyBorder="1" applyAlignment="1">
      <alignment horizontal="left" vertical="center"/>
    </xf>
    <xf numFmtId="0" fontId="52" fillId="39" borderId="34" xfId="0" applyFont="1" applyFill="1" applyBorder="1" applyAlignment="1">
      <alignment horizontal="center" vertical="center"/>
    </xf>
    <xf numFmtId="0" fontId="52" fillId="39" borderId="44" xfId="0" applyFont="1" applyFill="1" applyBorder="1" applyAlignment="1">
      <alignment horizontal="center" vertical="center"/>
    </xf>
    <xf numFmtId="0" fontId="52" fillId="39" borderId="45" xfId="0" applyFont="1" applyFill="1" applyBorder="1" applyAlignment="1">
      <alignment horizontal="center" vertical="center"/>
    </xf>
    <xf numFmtId="0" fontId="49" fillId="0" borderId="43" xfId="0" applyFont="1" applyBorder="1" applyAlignment="1">
      <alignment horizontal="center"/>
    </xf>
    <xf numFmtId="0" fontId="54" fillId="0" borderId="13" xfId="0" applyFont="1" applyBorder="1" applyAlignment="1">
      <alignment horizontal="left" vertical="center" wrapText="1"/>
    </xf>
    <xf numFmtId="0" fontId="48" fillId="33" borderId="10" xfId="0" applyFont="1" applyFill="1" applyBorder="1" applyAlignment="1">
      <alignment horizontal="left" vertical="center"/>
    </xf>
    <xf numFmtId="0" fontId="48" fillId="33" borderId="11" xfId="0" applyFont="1" applyFill="1" applyBorder="1" applyAlignment="1">
      <alignment horizontal="left" vertical="center"/>
    </xf>
    <xf numFmtId="0" fontId="48" fillId="33" borderId="12" xfId="0" applyFont="1" applyFill="1" applyBorder="1" applyAlignment="1">
      <alignment horizontal="lef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18</xdr:row>
      <xdr:rowOff>19050</xdr:rowOff>
    </xdr:from>
    <xdr:to>
      <xdr:col>1</xdr:col>
      <xdr:colOff>857250</xdr:colOff>
      <xdr:row>19</xdr:row>
      <xdr:rowOff>352425</xdr:rowOff>
    </xdr:to>
    <xdr:sp>
      <xdr:nvSpPr>
        <xdr:cNvPr id="1" name="Legende: Linie 3"/>
        <xdr:cNvSpPr>
          <a:spLocks/>
        </xdr:cNvSpPr>
      </xdr:nvSpPr>
      <xdr:spPr>
        <a:xfrm>
          <a:off x="438150" y="4400550"/>
          <a:ext cx="1581150" cy="514350"/>
        </a:xfrm>
        <a:prstGeom prst="borderCallout1">
          <a:avLst>
            <a:gd name="adj1" fmla="val 70351"/>
            <a:gd name="adj2" fmla="val 72055"/>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Fügt</a:t>
          </a:r>
          <a:r>
            <a:rPr lang="en-US" cap="none" sz="900" b="0" i="0" u="none" baseline="0">
              <a:solidFill>
                <a:srgbClr val="000000"/>
              </a:solidFill>
            </a:rPr>
            <a:t> eine Zeile bei den Sachkosten hinzu.</a:t>
          </a:r>
          <a:r>
            <a:rPr lang="en-US" cap="none" sz="900" b="0" i="0" u="none" baseline="0">
              <a:solidFill>
                <a:srgbClr val="000000"/>
              </a:solidFill>
            </a:rPr>
            <a:t>
</a:t>
          </a:r>
        </a:p>
      </xdr:txBody>
    </xdr:sp>
    <xdr:clientData/>
  </xdr:twoCellAnchor>
  <xdr:twoCellAnchor>
    <xdr:from>
      <xdr:col>1</xdr:col>
      <xdr:colOff>962025</xdr:colOff>
      <xdr:row>18</xdr:row>
      <xdr:rowOff>85725</xdr:rowOff>
    </xdr:from>
    <xdr:to>
      <xdr:col>1</xdr:col>
      <xdr:colOff>2343150</xdr:colOff>
      <xdr:row>19</xdr:row>
      <xdr:rowOff>352425</xdr:rowOff>
    </xdr:to>
    <xdr:sp>
      <xdr:nvSpPr>
        <xdr:cNvPr id="2" name="Legende: Linie 4"/>
        <xdr:cNvSpPr>
          <a:spLocks/>
        </xdr:cNvSpPr>
      </xdr:nvSpPr>
      <xdr:spPr>
        <a:xfrm>
          <a:off x="2124075" y="4467225"/>
          <a:ext cx="1381125" cy="447675"/>
        </a:xfrm>
        <a:prstGeom prst="borderCallout1">
          <a:avLst>
            <a:gd name="adj1" fmla="val 51324"/>
            <a:gd name="adj2" fmla="val 71787"/>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Entfernt die letzte Zeile bei den Sachkosten.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tabColor theme="6" tint="0.39998000860214233"/>
    <pageSetUpPr fitToPage="1"/>
  </sheetPr>
  <dimension ref="A1:I95"/>
  <sheetViews>
    <sheetView zoomScalePageLayoutView="0" workbookViewId="0" topLeftCell="A1">
      <selection activeCell="D24" sqref="D24"/>
    </sheetView>
  </sheetViews>
  <sheetFormatPr defaultColWidth="11.421875" defaultRowHeight="15"/>
  <cols>
    <col min="1" max="1" width="17.421875" style="1" customWidth="1"/>
    <col min="2" max="2" width="35.140625" style="1" customWidth="1"/>
    <col min="3" max="3" width="13.8515625" style="1" bestFit="1" customWidth="1"/>
    <col min="4" max="4" width="14.421875" style="1" customWidth="1"/>
    <col min="5" max="5" width="12.7109375" style="1" customWidth="1"/>
    <col min="6" max="6" width="12.7109375" style="36" customWidth="1"/>
    <col min="7" max="7" width="62.7109375" style="9" customWidth="1"/>
    <col min="8" max="8" width="11.421875" style="1" customWidth="1"/>
    <col min="9" max="16384" width="11.421875" style="1" customWidth="1"/>
  </cols>
  <sheetData>
    <row r="1" spans="1:7" ht="14.25">
      <c r="A1" s="109" t="s">
        <v>69</v>
      </c>
      <c r="B1" s="155" t="s">
        <v>78</v>
      </c>
      <c r="C1" s="155"/>
      <c r="D1" s="155"/>
      <c r="E1" s="155"/>
      <c r="F1" s="155"/>
      <c r="G1" s="155"/>
    </row>
    <row r="2" spans="1:7" ht="14.25">
      <c r="A2" s="109" t="s">
        <v>106</v>
      </c>
      <c r="B2" s="155" t="s">
        <v>112</v>
      </c>
      <c r="C2" s="155"/>
      <c r="D2" s="155"/>
      <c r="E2" s="155"/>
      <c r="F2" s="155"/>
      <c r="G2" s="155"/>
    </row>
    <row r="3" spans="1:7" ht="32.25" customHeight="1">
      <c r="A3" s="110" t="s">
        <v>57</v>
      </c>
      <c r="B3" s="156" t="s">
        <v>129</v>
      </c>
      <c r="C3" s="157"/>
      <c r="D3" s="157"/>
      <c r="E3" s="157"/>
      <c r="F3" s="157"/>
      <c r="G3" s="158"/>
    </row>
    <row r="4" spans="1:7" ht="24.75" customHeight="1">
      <c r="A4" s="110" t="s">
        <v>136</v>
      </c>
      <c r="B4" s="156" t="s">
        <v>140</v>
      </c>
      <c r="C4" s="157"/>
      <c r="D4" s="157"/>
      <c r="E4" s="157"/>
      <c r="F4" s="157"/>
      <c r="G4" s="158"/>
    </row>
    <row r="5" spans="1:7" ht="14.25">
      <c r="A5" s="111" t="s">
        <v>43</v>
      </c>
      <c r="B5" s="155" t="s">
        <v>113</v>
      </c>
      <c r="C5" s="155"/>
      <c r="D5" s="155"/>
      <c r="E5" s="155"/>
      <c r="F5" s="155"/>
      <c r="G5" s="155"/>
    </row>
    <row r="6" spans="1:7" ht="14.25">
      <c r="A6" s="111" t="s">
        <v>44</v>
      </c>
      <c r="B6" s="155" t="s">
        <v>79</v>
      </c>
      <c r="C6" s="155"/>
      <c r="D6" s="155"/>
      <c r="E6" s="155"/>
      <c r="F6" s="155"/>
      <c r="G6" s="155"/>
    </row>
    <row r="7" spans="1:7" ht="21" customHeight="1">
      <c r="A7" s="160" t="s">
        <v>45</v>
      </c>
      <c r="B7" s="155" t="s">
        <v>114</v>
      </c>
      <c r="C7" s="155"/>
      <c r="D7" s="155"/>
      <c r="E7" s="155"/>
      <c r="F7" s="155"/>
      <c r="G7" s="155"/>
    </row>
    <row r="8" spans="1:7" ht="14.25">
      <c r="A8" s="160"/>
      <c r="B8" s="160" t="s">
        <v>46</v>
      </c>
      <c r="C8" s="156" t="s">
        <v>130</v>
      </c>
      <c r="D8" s="157"/>
      <c r="E8" s="157"/>
      <c r="F8" s="157"/>
      <c r="G8" s="158"/>
    </row>
    <row r="9" spans="1:7" ht="14.25">
      <c r="A9" s="160"/>
      <c r="B9" s="160"/>
      <c r="C9" s="156" t="s">
        <v>131</v>
      </c>
      <c r="D9" s="157"/>
      <c r="E9" s="157"/>
      <c r="F9" s="157"/>
      <c r="G9" s="158"/>
    </row>
    <row r="10" spans="1:7" ht="36" customHeight="1">
      <c r="A10" s="112" t="s">
        <v>47</v>
      </c>
      <c r="B10" s="155" t="s">
        <v>80</v>
      </c>
      <c r="C10" s="155"/>
      <c r="D10" s="155"/>
      <c r="E10" s="155"/>
      <c r="F10" s="155"/>
      <c r="G10" s="155"/>
    </row>
    <row r="11" spans="1:7" ht="35.25" customHeight="1">
      <c r="A11" s="112" t="s">
        <v>48</v>
      </c>
      <c r="B11" s="155" t="s">
        <v>132</v>
      </c>
      <c r="C11" s="155"/>
      <c r="D11" s="155"/>
      <c r="E11" s="155"/>
      <c r="F11" s="155"/>
      <c r="G11" s="155"/>
    </row>
    <row r="12" spans="1:7" ht="14.25">
      <c r="A12" s="112" t="s">
        <v>81</v>
      </c>
      <c r="B12" s="155" t="s">
        <v>117</v>
      </c>
      <c r="C12" s="155"/>
      <c r="D12" s="155"/>
      <c r="E12" s="155"/>
      <c r="F12" s="155"/>
      <c r="G12" s="155"/>
    </row>
    <row r="13" spans="1:7" ht="24" customHeight="1">
      <c r="A13" s="112" t="s">
        <v>82</v>
      </c>
      <c r="B13" s="155" t="s">
        <v>118</v>
      </c>
      <c r="C13" s="155"/>
      <c r="D13" s="155"/>
      <c r="E13" s="155"/>
      <c r="F13" s="155"/>
      <c r="G13" s="155"/>
    </row>
    <row r="14" spans="1:7" ht="14.25">
      <c r="A14" s="159" t="s">
        <v>63</v>
      </c>
      <c r="B14" s="159"/>
      <c r="C14" s="152" t="s">
        <v>97</v>
      </c>
      <c r="D14" s="153"/>
      <c r="E14" s="153"/>
      <c r="F14" s="153"/>
      <c r="G14" s="154"/>
    </row>
    <row r="15" spans="1:7" ht="14.25">
      <c r="A15" s="159" t="s">
        <v>30</v>
      </c>
      <c r="B15" s="159"/>
      <c r="C15" s="152" t="s">
        <v>141</v>
      </c>
      <c r="D15" s="153"/>
      <c r="E15" s="153"/>
      <c r="F15" s="153"/>
      <c r="G15" s="154"/>
    </row>
    <row r="16" spans="1:7" ht="14.25">
      <c r="A16" s="161" t="s">
        <v>57</v>
      </c>
      <c r="B16" s="162"/>
      <c r="C16" s="152" t="s">
        <v>58</v>
      </c>
      <c r="D16" s="153"/>
      <c r="E16" s="153"/>
      <c r="F16" s="153"/>
      <c r="G16" s="154"/>
    </row>
    <row r="17" spans="1:7" ht="15" customHeight="1">
      <c r="A17" s="161" t="s">
        <v>136</v>
      </c>
      <c r="B17" s="162"/>
      <c r="C17" s="141" t="s">
        <v>101</v>
      </c>
      <c r="D17" s="142"/>
      <c r="E17" s="142"/>
      <c r="F17" s="142"/>
      <c r="G17" s="143"/>
    </row>
    <row r="18" spans="1:7" ht="14.25">
      <c r="A18" s="167" t="s">
        <v>35</v>
      </c>
      <c r="B18" s="167"/>
      <c r="C18" s="2">
        <v>2023</v>
      </c>
      <c r="D18" s="3"/>
      <c r="E18" s="3"/>
      <c r="F18" s="3"/>
      <c r="G18" s="4"/>
    </row>
    <row r="20" spans="3:7" ht="28.5">
      <c r="C20" s="5" t="str">
        <f>"Ist "&amp;C18-2</f>
        <v>Ist 2021</v>
      </c>
      <c r="D20" s="5" t="str">
        <f>"Plan/Ist "&amp;C18-1</f>
        <v>Plan/Ist 2022</v>
      </c>
      <c r="E20" s="5" t="str">
        <f>"Plan "&amp;C18</f>
        <v>Plan 2023</v>
      </c>
      <c r="F20" s="5" t="s">
        <v>40</v>
      </c>
      <c r="G20" s="6" t="str">
        <f>"Begründung (wenn Abweichung gegenüber Plan/Ist "&amp;C18-1&amp;" über 2% und EUR 1.000,-- ist)"</f>
        <v>Begründung (wenn Abweichung gegenüber Plan/Ist 2022 über 2% und EUR 1.000,-- ist)</v>
      </c>
    </row>
    <row r="21" spans="2:6" ht="14.25">
      <c r="B21" s="7" t="s">
        <v>12</v>
      </c>
      <c r="F21" s="8"/>
    </row>
    <row r="22" spans="1:7" ht="15" customHeight="1">
      <c r="A22" s="168" t="s">
        <v>31</v>
      </c>
      <c r="B22" s="10" t="s">
        <v>0</v>
      </c>
      <c r="C22" s="11">
        <v>6900</v>
      </c>
      <c r="D22" s="11">
        <v>6900</v>
      </c>
      <c r="E22" s="11">
        <v>12000</v>
      </c>
      <c r="F22" s="12">
        <v>73.91304347826087</v>
      </c>
      <c r="G22" s="13" t="s">
        <v>50</v>
      </c>
    </row>
    <row r="23" spans="1:7" ht="14.25">
      <c r="A23" s="169"/>
      <c r="B23" s="10" t="s">
        <v>1</v>
      </c>
      <c r="C23" s="11">
        <v>5000</v>
      </c>
      <c r="D23" s="11">
        <v>4700</v>
      </c>
      <c r="E23" s="11">
        <v>5000</v>
      </c>
      <c r="F23" s="12">
        <v>6.38297872340425</v>
      </c>
      <c r="G23" s="13" t="s">
        <v>51</v>
      </c>
    </row>
    <row r="24" spans="1:7" ht="14.25">
      <c r="A24" s="169"/>
      <c r="B24" s="10" t="s">
        <v>2</v>
      </c>
      <c r="C24" s="11">
        <v>1800</v>
      </c>
      <c r="D24" s="11">
        <v>1800</v>
      </c>
      <c r="E24" s="11">
        <v>1900</v>
      </c>
      <c r="F24" s="12">
        <v>5.555555555555557</v>
      </c>
      <c r="G24" s="13" t="s">
        <v>51</v>
      </c>
    </row>
    <row r="25" spans="1:7" ht="14.25">
      <c r="A25" s="169"/>
      <c r="B25" s="10" t="s">
        <v>3</v>
      </c>
      <c r="C25" s="11">
        <v>1600</v>
      </c>
      <c r="D25" s="11">
        <v>1600</v>
      </c>
      <c r="E25" s="11">
        <v>1500</v>
      </c>
      <c r="F25" s="12">
        <v>-6.25</v>
      </c>
      <c r="G25" s="13" t="s">
        <v>51</v>
      </c>
    </row>
    <row r="26" spans="1:7" ht="14.25">
      <c r="A26" s="169"/>
      <c r="B26" s="10" t="s">
        <v>86</v>
      </c>
      <c r="C26" s="11">
        <v>50</v>
      </c>
      <c r="D26" s="11">
        <v>40</v>
      </c>
      <c r="E26" s="11">
        <v>30</v>
      </c>
      <c r="F26" s="12">
        <f>(E26-D26)/E26</f>
        <v>-0.3333333333333333</v>
      </c>
      <c r="G26" s="13"/>
    </row>
    <row r="27" spans="1:7" ht="14.25">
      <c r="A27" s="169"/>
      <c r="B27" s="10" t="s">
        <v>83</v>
      </c>
      <c r="C27" s="11">
        <v>150</v>
      </c>
      <c r="D27" s="11">
        <v>150</v>
      </c>
      <c r="E27" s="11">
        <v>150</v>
      </c>
      <c r="F27" s="12">
        <v>0</v>
      </c>
      <c r="G27" s="13"/>
    </row>
    <row r="28" spans="1:7" ht="14.25">
      <c r="A28" s="169"/>
      <c r="B28" s="10" t="s">
        <v>4</v>
      </c>
      <c r="C28" s="11">
        <v>1700</v>
      </c>
      <c r="D28" s="11">
        <v>1700</v>
      </c>
      <c r="E28" s="11">
        <v>1700</v>
      </c>
      <c r="F28" s="12">
        <v>0</v>
      </c>
      <c r="G28" s="13" t="s">
        <v>51</v>
      </c>
    </row>
    <row r="29" spans="1:7" ht="14.25">
      <c r="A29" s="169"/>
      <c r="B29" s="10" t="s">
        <v>56</v>
      </c>
      <c r="C29" s="11">
        <v>4500</v>
      </c>
      <c r="D29" s="11">
        <v>4500</v>
      </c>
      <c r="E29" s="11">
        <v>10000</v>
      </c>
      <c r="F29" s="12">
        <v>122.22222222222223</v>
      </c>
      <c r="G29" s="13" t="s">
        <v>52</v>
      </c>
    </row>
    <row r="30" spans="1:7" ht="14.25">
      <c r="A30" s="169"/>
      <c r="B30" s="10" t="s">
        <v>87</v>
      </c>
      <c r="C30" s="11">
        <v>1500</v>
      </c>
      <c r="D30" s="11">
        <v>1200</v>
      </c>
      <c r="E30" s="11">
        <v>1100</v>
      </c>
      <c r="F30" s="12">
        <f>(E30-D30)/E30</f>
        <v>-0.09090909090909091</v>
      </c>
      <c r="G30" s="13"/>
    </row>
    <row r="31" spans="1:7" ht="14.25">
      <c r="A31" s="169"/>
      <c r="B31" s="10" t="s">
        <v>5</v>
      </c>
      <c r="C31" s="11">
        <v>500</v>
      </c>
      <c r="D31" s="11">
        <v>500</v>
      </c>
      <c r="E31" s="11">
        <v>500</v>
      </c>
      <c r="F31" s="12">
        <v>0</v>
      </c>
      <c r="G31" s="13" t="s">
        <v>51</v>
      </c>
    </row>
    <row r="32" spans="1:7" ht="28.5">
      <c r="A32" s="169"/>
      <c r="B32" s="14" t="s">
        <v>34</v>
      </c>
      <c r="C32" s="11">
        <v>2200</v>
      </c>
      <c r="D32" s="11">
        <v>2800</v>
      </c>
      <c r="E32" s="11">
        <v>2800</v>
      </c>
      <c r="F32" s="12">
        <v>0</v>
      </c>
      <c r="G32" s="13" t="s">
        <v>51</v>
      </c>
    </row>
    <row r="33" spans="1:7" ht="14.25">
      <c r="A33" s="169"/>
      <c r="B33" s="10" t="s">
        <v>6</v>
      </c>
      <c r="C33" s="11">
        <v>300</v>
      </c>
      <c r="D33" s="11">
        <v>200</v>
      </c>
      <c r="E33" s="11">
        <v>200</v>
      </c>
      <c r="F33" s="12">
        <v>0</v>
      </c>
      <c r="G33" s="13" t="s">
        <v>51</v>
      </c>
    </row>
    <row r="34" spans="1:7" ht="14.25">
      <c r="A34" s="169"/>
      <c r="B34" s="10" t="s">
        <v>7</v>
      </c>
      <c r="C34" s="11">
        <v>2200</v>
      </c>
      <c r="D34" s="11">
        <v>2200</v>
      </c>
      <c r="E34" s="11">
        <v>2200</v>
      </c>
      <c r="F34" s="12">
        <v>0</v>
      </c>
      <c r="G34" s="13" t="s">
        <v>51</v>
      </c>
    </row>
    <row r="35" spans="1:7" ht="14.25">
      <c r="A35" s="169"/>
      <c r="B35" s="10" t="s">
        <v>8</v>
      </c>
      <c r="C35" s="11"/>
      <c r="D35" s="11"/>
      <c r="E35" s="11"/>
      <c r="F35" s="12" t="s">
        <v>53</v>
      </c>
      <c r="G35" s="13" t="s">
        <v>51</v>
      </c>
    </row>
    <row r="36" spans="1:7" ht="14.25">
      <c r="A36" s="169"/>
      <c r="B36" s="10" t="s">
        <v>84</v>
      </c>
      <c r="C36" s="11">
        <v>1700</v>
      </c>
      <c r="D36" s="11">
        <v>1500</v>
      </c>
      <c r="E36" s="11">
        <v>1700</v>
      </c>
      <c r="F36" s="12">
        <v>13.333333333333329</v>
      </c>
      <c r="G36" s="13" t="s">
        <v>51</v>
      </c>
    </row>
    <row r="37" spans="1:7" ht="42" customHeight="1">
      <c r="A37" s="169"/>
      <c r="B37" s="14" t="s">
        <v>9</v>
      </c>
      <c r="C37" s="11">
        <v>10500</v>
      </c>
      <c r="D37" s="11">
        <v>12000</v>
      </c>
      <c r="E37" s="11">
        <v>12000</v>
      </c>
      <c r="F37" s="12">
        <v>0</v>
      </c>
      <c r="G37" s="13" t="s">
        <v>51</v>
      </c>
    </row>
    <row r="38" spans="1:7" ht="28.5" customHeight="1">
      <c r="A38" s="169"/>
      <c r="B38" s="14" t="s">
        <v>64</v>
      </c>
      <c r="C38" s="11">
        <v>1700</v>
      </c>
      <c r="D38" s="11">
        <v>1700</v>
      </c>
      <c r="E38" s="11">
        <v>1700</v>
      </c>
      <c r="F38" s="12">
        <v>0</v>
      </c>
      <c r="G38" s="13" t="s">
        <v>51</v>
      </c>
    </row>
    <row r="39" spans="1:7" ht="14.25">
      <c r="A39" s="169"/>
      <c r="B39" s="10" t="s">
        <v>65</v>
      </c>
      <c r="C39" s="11">
        <v>7200</v>
      </c>
      <c r="D39" s="11">
        <v>8000</v>
      </c>
      <c r="E39" s="11">
        <v>17000</v>
      </c>
      <c r="F39" s="12">
        <v>112.5</v>
      </c>
      <c r="G39" s="13" t="s">
        <v>54</v>
      </c>
    </row>
    <row r="40" spans="1:7" ht="14.25">
      <c r="A40" s="169"/>
      <c r="B40" s="15"/>
      <c r="C40" s="11"/>
      <c r="D40" s="11"/>
      <c r="E40" s="11"/>
      <c r="F40" s="12" t="str">
        <f aca="true" t="shared" si="0" ref="F40:F45">IF(OR(D40=0,E40=0),"-",E40/D40*100-100)</f>
        <v>-</v>
      </c>
      <c r="G40" s="13"/>
    </row>
    <row r="41" spans="1:7" ht="14.25">
      <c r="A41" s="169"/>
      <c r="B41" s="15"/>
      <c r="C41" s="11"/>
      <c r="D41" s="11"/>
      <c r="E41" s="11"/>
      <c r="F41" s="12" t="str">
        <f t="shared" si="0"/>
        <v>-</v>
      </c>
      <c r="G41" s="13">
        <f>IF(ISBLANK(E41),"",IF(AND(OR(F41&gt;=2,F41&lt;=-2),OR((D41-E41)&gt;=100,(D41-E41)&lt;=-100)),"Bitte Begründung in dieser Zelle angeben",""))</f>
      </c>
    </row>
    <row r="42" spans="1:7" ht="14.25">
      <c r="A42" s="169"/>
      <c r="B42" s="15"/>
      <c r="C42" s="11"/>
      <c r="D42" s="11"/>
      <c r="E42" s="11"/>
      <c r="F42" s="12" t="str">
        <f t="shared" si="0"/>
        <v>-</v>
      </c>
      <c r="G42" s="13">
        <f>IF(ISBLANK(E42),"",IF(AND(OR(F42&gt;=2,F42&lt;=-2),OR((D42-E42)&gt;=100,(D42-E42)&lt;=-100)),"Bitte Begründung in dieser Zelle angeben",""))</f>
      </c>
    </row>
    <row r="43" spans="1:7" ht="14.25">
      <c r="A43" s="169"/>
      <c r="B43" s="15"/>
      <c r="C43" s="11"/>
      <c r="D43" s="11"/>
      <c r="E43" s="11"/>
      <c r="F43" s="12" t="str">
        <f t="shared" si="0"/>
        <v>-</v>
      </c>
      <c r="G43" s="13">
        <f>IF(ISBLANK(E43),"",IF(AND(OR(F43&gt;=2,F43&lt;=-2),OR((D43-E43)&gt;=100,(D43-E43)&lt;=-100)),"Bitte Begründung in dieser Zelle angeben",""))</f>
      </c>
    </row>
    <row r="44" spans="1:7" ht="14.25">
      <c r="A44" s="169"/>
      <c r="B44" s="10" t="s">
        <v>11</v>
      </c>
      <c r="C44" s="16">
        <f>SUM(C22:C43)</f>
        <v>49500</v>
      </c>
      <c r="D44" s="16">
        <f>SUM(D22:D43)</f>
        <v>51490</v>
      </c>
      <c r="E44" s="16">
        <f>SUM(E22:E43)</f>
        <v>71480</v>
      </c>
      <c r="F44" s="12">
        <f t="shared" si="0"/>
        <v>38.82307244125073</v>
      </c>
      <c r="G44" s="17"/>
    </row>
    <row r="45" spans="1:7" ht="14.25">
      <c r="A45" s="169"/>
      <c r="B45" s="10" t="s">
        <v>10</v>
      </c>
      <c r="C45" s="11">
        <v>7000</v>
      </c>
      <c r="D45" s="11">
        <v>7500</v>
      </c>
      <c r="E45" s="11">
        <v>8000</v>
      </c>
      <c r="F45" s="12">
        <f t="shared" si="0"/>
        <v>6.666666666666671</v>
      </c>
      <c r="G45" s="19"/>
    </row>
    <row r="46" spans="1:7" ht="14.25">
      <c r="A46" s="170"/>
      <c r="B46" s="10" t="s">
        <v>13</v>
      </c>
      <c r="C46" s="16">
        <f>C45*100/C44</f>
        <v>14.141414141414142</v>
      </c>
      <c r="D46" s="16">
        <f>D45*100/D44</f>
        <v>14.565935133035541</v>
      </c>
      <c r="E46" s="16">
        <f>E45*100/E44</f>
        <v>11.19194180190263</v>
      </c>
      <c r="F46" s="18"/>
      <c r="G46" s="17"/>
    </row>
    <row r="47" spans="3:7" ht="14.25">
      <c r="C47" s="20"/>
      <c r="D47" s="20"/>
      <c r="E47" s="20"/>
      <c r="F47" s="21"/>
      <c r="G47" s="9">
        <f>IF(ISBLANK(E47),"",IF(AND(OR(F47&gt;=2,F47&lt;=-2),OR((D47-E47)&gt;=1000,(D47-E47)&lt;=-1000)),"Bitte Begründung in dieser Zelle angeben",""))</f>
      </c>
    </row>
    <row r="48" spans="1:7" ht="14.25">
      <c r="A48" s="22"/>
      <c r="B48" s="7" t="s">
        <v>20</v>
      </c>
      <c r="C48" s="20"/>
      <c r="D48" s="20"/>
      <c r="E48" s="20"/>
      <c r="F48" s="21"/>
      <c r="G48" s="9">
        <f>IF(ISBLANK(E48),"",IF(AND(OR(F48&gt;=2,F48&lt;=-2),OR((D48-E48)&gt;=1000,(D48-E48)&lt;=-1000)),"Bitte Begründung in dieser Zelle angeben",""))</f>
      </c>
    </row>
    <row r="49" spans="1:7" ht="15" customHeight="1">
      <c r="A49" s="168" t="s">
        <v>31</v>
      </c>
      <c r="B49" s="10" t="s">
        <v>14</v>
      </c>
      <c r="C49" s="11">
        <v>45000</v>
      </c>
      <c r="D49" s="16">
        <v>45000</v>
      </c>
      <c r="E49" s="16">
        <v>45000</v>
      </c>
      <c r="F49" s="23">
        <f>IF(OR(D49=0,E49=0),"-",E49/D49*100-100)</f>
        <v>0</v>
      </c>
      <c r="G49" s="13">
        <f>IF(ISBLANK(E49),"",IF(AND(OR(F49&gt;=2,F49&lt;=-2),OR((D49-E49)&gt;=100,(D49-E49)&lt;=-100)),"Bitte Begründung in dieser Zelle angeben",""))</f>
      </c>
    </row>
    <row r="50" spans="1:7" ht="14.25">
      <c r="A50" s="169"/>
      <c r="B50" s="10" t="s">
        <v>15</v>
      </c>
      <c r="C50" s="11">
        <v>240000</v>
      </c>
      <c r="D50" s="16">
        <v>241000</v>
      </c>
      <c r="E50" s="16">
        <v>245000</v>
      </c>
      <c r="F50" s="23">
        <f>IF(OR(D50=0,E50=0),"-",E50/D50*100-100)</f>
        <v>1.6597510373443924</v>
      </c>
      <c r="G50" s="13">
        <f>IF(ISBLANK(E50),"",IF(AND(OR(F50&gt;=2,F50&lt;=-2),OR((D50-E50)&gt;=100,(D50-E50)&lt;=-100)),"Bitte Begründung in dieser Zelle angeben",""))</f>
      </c>
    </row>
    <row r="51" spans="1:7" ht="14.25">
      <c r="A51" s="169"/>
      <c r="B51" s="10" t="s">
        <v>11</v>
      </c>
      <c r="C51" s="16">
        <f>SUM(C49:C50)</f>
        <v>285000</v>
      </c>
      <c r="D51" s="16">
        <f>SUM(D49:D50)</f>
        <v>286000</v>
      </c>
      <c r="E51" s="16">
        <f>SUM(E49:E50)</f>
        <v>290000</v>
      </c>
      <c r="F51" s="23">
        <f>IF(OR(D51=0,E51=0),"-",E51/D51*100-100)</f>
        <v>1.3986013986014</v>
      </c>
      <c r="G51" s="17"/>
    </row>
    <row r="52" spans="1:7" ht="14.25">
      <c r="A52" s="170"/>
      <c r="B52" s="10" t="s">
        <v>13</v>
      </c>
      <c r="C52" s="16">
        <f>C49*100/C51</f>
        <v>15.789473684210526</v>
      </c>
      <c r="D52" s="16">
        <f>D49*100/D51</f>
        <v>15.734265734265735</v>
      </c>
      <c r="E52" s="16">
        <f>E49*100/E51</f>
        <v>15.517241379310345</v>
      </c>
      <c r="F52" s="23">
        <f>IF(OR(D52=0,E52=0),"-",E52/D52*100-100)</f>
        <v>-1.3793103448275872</v>
      </c>
      <c r="G52" s="17"/>
    </row>
    <row r="53" spans="3:7" ht="14.25">
      <c r="C53" s="20"/>
      <c r="D53" s="20"/>
      <c r="E53" s="20"/>
      <c r="F53" s="24"/>
      <c r="G53" s="9">
        <f>IF(ISBLANK(E53),"",IF(AND(OR(F53&gt;=2,F53&lt;=-2),OR((D53-E53)&gt;=1000,(D53-E53)&lt;=-1000)),"Bitte Begründung in dieser Zelle angeben",""))</f>
      </c>
    </row>
    <row r="54" spans="2:7" ht="14.25">
      <c r="B54" s="7" t="s">
        <v>21</v>
      </c>
      <c r="C54" s="20"/>
      <c r="D54" s="20"/>
      <c r="E54" s="20"/>
      <c r="F54" s="24"/>
      <c r="G54" s="9">
        <f>IF(ISBLANK(E54),"",IF(AND(OR(F54&gt;=2,F54&lt;=-2),OR((D54-E54)&gt;=1000,(D54-E54)&lt;=-1000)),"Bitte Begründung in dieser Zelle angeben",""))</f>
      </c>
    </row>
    <row r="55" spans="2:7" ht="14.25">
      <c r="B55" s="10" t="s">
        <v>24</v>
      </c>
      <c r="C55" s="16">
        <f>C44+C51</f>
        <v>334500</v>
      </c>
      <c r="D55" s="16">
        <f>D44+D51</f>
        <v>337490</v>
      </c>
      <c r="E55" s="16">
        <f>E44+E51</f>
        <v>361480</v>
      </c>
      <c r="F55" s="23">
        <f>IF(OR(D55=0,E55=0),"-",E55/D55*100-100)</f>
        <v>7.108358766185674</v>
      </c>
      <c r="G55" s="17"/>
    </row>
    <row r="56" spans="2:7" ht="14.25">
      <c r="B56" s="10" t="s">
        <v>22</v>
      </c>
      <c r="C56" s="16">
        <f>C45+C49</f>
        <v>52000</v>
      </c>
      <c r="D56" s="16">
        <f>D45+D49</f>
        <v>52500</v>
      </c>
      <c r="E56" s="16">
        <f>E45+E49</f>
        <v>53000</v>
      </c>
      <c r="F56" s="23">
        <f>IF(OR(D56=0,E56=0),"-",E56/D56*100-100)</f>
        <v>0.952380952380949</v>
      </c>
      <c r="G56" s="13">
        <f>IF(ISBLANK(E56),"",IF(AND(OR(F56&gt;=2,F56&lt;=-2),OR((D56-E56)&gt;=100,(D56-E56)&lt;=-100)),"Bitte Begründung in dieser Zelle angeben",""))</f>
      </c>
    </row>
    <row r="57" spans="2:7" ht="14.25">
      <c r="B57" s="10" t="s">
        <v>23</v>
      </c>
      <c r="C57" s="16">
        <f>C56*100/C55</f>
        <v>15.54559043348281</v>
      </c>
      <c r="D57" s="16">
        <f>D56*100/D55</f>
        <v>15.55601647456221</v>
      </c>
      <c r="E57" s="16">
        <f>E56*100/E55</f>
        <v>14.66194533584154</v>
      </c>
      <c r="F57" s="23">
        <f>IF(OR(D57=0,E57=0),"-",E57/D57*100-100)</f>
        <v>-5.747429878225489</v>
      </c>
      <c r="G57" s="17"/>
    </row>
    <row r="58" spans="3:6" ht="14.25">
      <c r="C58" s="20"/>
      <c r="D58" s="20"/>
      <c r="E58" s="20"/>
      <c r="F58" s="21"/>
    </row>
    <row r="59" spans="3:7" ht="14.25">
      <c r="C59" s="20"/>
      <c r="D59" s="20"/>
      <c r="E59" s="20"/>
      <c r="F59" s="21"/>
      <c r="G59" s="9">
        <f>IF(ISBLANK(E59),"",IF(AND(OR(F59&gt;=2,F59&lt;=-2),OR((D59-E59)&gt;=1000,(D59-E59)&lt;=-1000)),"Bitte Begründung in dieser Zelle angeben",""))</f>
      </c>
    </row>
    <row r="60" spans="2:7" ht="14.25">
      <c r="B60" s="7" t="s">
        <v>28</v>
      </c>
      <c r="C60" s="20"/>
      <c r="D60" s="20"/>
      <c r="E60" s="20"/>
      <c r="F60" s="21"/>
      <c r="G60" s="9">
        <f>IF(ISBLANK(E60),"",IF(AND(OR(F60&gt;=2,F60&lt;=-2),OR((D60-E60)&gt;=1000,(D60-E60)&lt;=-1000)),"Bitte Begründung in dieser Zelle angeben",""))</f>
      </c>
    </row>
    <row r="61" spans="1:7" ht="42.75">
      <c r="A61" s="163" t="s">
        <v>32</v>
      </c>
      <c r="B61" s="25" t="s">
        <v>27</v>
      </c>
      <c r="C61" s="11">
        <v>1180</v>
      </c>
      <c r="D61" s="11">
        <v>1200</v>
      </c>
      <c r="E61" s="11">
        <v>1200</v>
      </c>
      <c r="F61" s="26">
        <f>IF(OR(D61=0,E61=0),"-",E61/D61*100-100)</f>
        <v>0</v>
      </c>
      <c r="G61" s="13">
        <f aca="true" t="shared" si="1" ref="G61:G66">IF(ISBLANK(E61),"",IF(AND(OR(F61&gt;=2,F61&lt;=-2),OR((D61-E61)&gt;=100,(D61-E61)&lt;=-100)),"Bitte Begründung in dieser Zelle angeben",""))</f>
      </c>
    </row>
    <row r="62" spans="1:7" ht="14.25">
      <c r="A62" s="164"/>
      <c r="B62" s="27" t="s">
        <v>25</v>
      </c>
      <c r="C62" s="11"/>
      <c r="D62" s="11"/>
      <c r="E62" s="11"/>
      <c r="F62" s="26" t="str">
        <f aca="true" t="shared" si="2" ref="F62:F67">IF(OR(D62=0,E62=0),"-",E62/D62*100-100)</f>
        <v>-</v>
      </c>
      <c r="G62" s="13">
        <f t="shared" si="1"/>
      </c>
    </row>
    <row r="63" spans="1:7" ht="14.25">
      <c r="A63" s="164"/>
      <c r="B63" s="27" t="s">
        <v>26</v>
      </c>
      <c r="C63" s="11"/>
      <c r="D63" s="11"/>
      <c r="E63" s="11"/>
      <c r="F63" s="26" t="str">
        <f t="shared" si="2"/>
        <v>-</v>
      </c>
      <c r="G63" s="13">
        <f t="shared" si="1"/>
      </c>
    </row>
    <row r="64" spans="1:7" ht="28.5">
      <c r="A64" s="164"/>
      <c r="B64" s="25" t="s">
        <v>137</v>
      </c>
      <c r="C64" s="11"/>
      <c r="D64" s="11"/>
      <c r="E64" s="11"/>
      <c r="F64" s="26" t="str">
        <f t="shared" si="2"/>
        <v>-</v>
      </c>
      <c r="G64" s="13">
        <f t="shared" si="1"/>
      </c>
    </row>
    <row r="65" spans="1:7" ht="14.25">
      <c r="A65" s="164"/>
      <c r="B65" s="15"/>
      <c r="C65" s="11"/>
      <c r="D65" s="11"/>
      <c r="E65" s="11"/>
      <c r="F65" s="26" t="str">
        <f t="shared" si="2"/>
        <v>-</v>
      </c>
      <c r="G65" s="13">
        <f t="shared" si="1"/>
      </c>
    </row>
    <row r="66" spans="1:7" ht="14.25">
      <c r="A66" s="164"/>
      <c r="B66" s="15"/>
      <c r="C66" s="11"/>
      <c r="D66" s="11"/>
      <c r="E66" s="11"/>
      <c r="F66" s="26" t="str">
        <f t="shared" si="2"/>
        <v>-</v>
      </c>
      <c r="G66" s="13">
        <f t="shared" si="1"/>
      </c>
    </row>
    <row r="67" spans="1:7" ht="14.25">
      <c r="A67" s="165"/>
      <c r="B67" s="27" t="s">
        <v>24</v>
      </c>
      <c r="C67" s="28">
        <f>SUM(C61:C66)</f>
        <v>1180</v>
      </c>
      <c r="D67" s="28">
        <f>SUM(D61:D66)</f>
        <v>1200</v>
      </c>
      <c r="E67" s="28">
        <f>SUM(E61:E66)</f>
        <v>1200</v>
      </c>
      <c r="F67" s="26">
        <f t="shared" si="2"/>
        <v>0</v>
      </c>
      <c r="G67" s="17"/>
    </row>
    <row r="68" spans="3:6" ht="14.25">
      <c r="C68" s="20"/>
      <c r="D68" s="20"/>
      <c r="E68" s="20"/>
      <c r="F68" s="29"/>
    </row>
    <row r="69" spans="2:9" ht="14.25">
      <c r="B69" s="7" t="s">
        <v>29</v>
      </c>
      <c r="C69" s="20"/>
      <c r="D69" s="20"/>
      <c r="E69" s="20"/>
      <c r="F69" s="29"/>
      <c r="H69" s="30" t="s">
        <v>60</v>
      </c>
      <c r="I69" s="31" t="s">
        <v>133</v>
      </c>
    </row>
    <row r="70" spans="1:8" ht="14.25">
      <c r="A70" s="166" t="s">
        <v>32</v>
      </c>
      <c r="B70" s="27" t="s">
        <v>37</v>
      </c>
      <c r="C70" s="11">
        <v>7500</v>
      </c>
      <c r="D70" s="11"/>
      <c r="E70" s="11"/>
      <c r="F70" s="32" t="str">
        <f>IF(OR(D70=0,E70=0),"-",E70/D70*100-100)</f>
        <v>-</v>
      </c>
      <c r="G70" s="13">
        <f aca="true" t="shared" si="3" ref="G70:G75">IF(ISBLANK(E70),"",IF(AND(OR(F70&gt;=2,F70&lt;=-2),OR((D70-E70)&gt;=100,(D70-E70)&lt;=-100)),"Bitte Begründung in dieser Zelle angeben",""))</f>
      </c>
      <c r="H70" s="33" t="s">
        <v>61</v>
      </c>
    </row>
    <row r="71" spans="1:8" ht="14.25">
      <c r="A71" s="166"/>
      <c r="B71" s="27" t="s">
        <v>134</v>
      </c>
      <c r="C71" s="11" t="s">
        <v>135</v>
      </c>
      <c r="D71" s="11"/>
      <c r="E71" s="11"/>
      <c r="F71" s="32" t="str">
        <f aca="true" t="shared" si="4" ref="F71:F76">IF(OR(D71=0,E71=0),"-",E71/D71*100-100)</f>
        <v>-</v>
      </c>
      <c r="G71" s="13">
        <f t="shared" si="3"/>
      </c>
      <c r="H71" s="33"/>
    </row>
    <row r="72" spans="1:8" ht="14.25">
      <c r="A72" s="166"/>
      <c r="B72" s="27" t="s">
        <v>73</v>
      </c>
      <c r="C72" s="11"/>
      <c r="D72" s="11"/>
      <c r="E72" s="11"/>
      <c r="F72" s="32" t="str">
        <f t="shared" si="4"/>
        <v>-</v>
      </c>
      <c r="G72" s="13">
        <f t="shared" si="3"/>
      </c>
      <c r="H72" s="33"/>
    </row>
    <row r="73" spans="1:8" ht="28.5">
      <c r="A73" s="166"/>
      <c r="B73" s="25" t="s">
        <v>139</v>
      </c>
      <c r="C73" s="11">
        <v>325000</v>
      </c>
      <c r="D73" s="11"/>
      <c r="E73" s="11"/>
      <c r="F73" s="26" t="str">
        <f>IF(OR(D73=0,E73=0),"-",E73/D73*100-100)</f>
        <v>-</v>
      </c>
      <c r="G73" s="13">
        <f t="shared" si="3"/>
      </c>
      <c r="H73" s="33" t="s">
        <v>62</v>
      </c>
    </row>
    <row r="74" spans="1:8" ht="14.25">
      <c r="A74" s="166"/>
      <c r="B74" s="27" t="s">
        <v>85</v>
      </c>
      <c r="C74" s="11">
        <v>1500</v>
      </c>
      <c r="D74" s="11"/>
      <c r="E74" s="11"/>
      <c r="F74" s="32" t="str">
        <f t="shared" si="4"/>
        <v>-</v>
      </c>
      <c r="G74" s="13">
        <f t="shared" si="3"/>
      </c>
      <c r="H74" s="33" t="s">
        <v>62</v>
      </c>
    </row>
    <row r="75" spans="1:8" ht="14.25">
      <c r="A75" s="166"/>
      <c r="B75" s="27" t="s">
        <v>39</v>
      </c>
      <c r="C75" s="11"/>
      <c r="D75" s="11"/>
      <c r="E75" s="11"/>
      <c r="F75" s="32" t="str">
        <f t="shared" si="4"/>
        <v>-</v>
      </c>
      <c r="G75" s="13">
        <f t="shared" si="3"/>
      </c>
      <c r="H75" s="33"/>
    </row>
    <row r="76" spans="1:8" ht="14.25">
      <c r="A76" s="166"/>
      <c r="B76" s="27" t="s">
        <v>24</v>
      </c>
      <c r="C76" s="28">
        <f>SUM(C70:C75)</f>
        <v>334000</v>
      </c>
      <c r="D76" s="28">
        <f>SUM(D70:D75)</f>
        <v>0</v>
      </c>
      <c r="E76" s="28">
        <f>SUM(E70:E75)</f>
        <v>0</v>
      </c>
      <c r="F76" s="32" t="str">
        <f t="shared" si="4"/>
        <v>-</v>
      </c>
      <c r="G76" s="17"/>
      <c r="H76" s="33"/>
    </row>
    <row r="77" spans="3:7" ht="14.25">
      <c r="C77" s="20"/>
      <c r="D77" s="20"/>
      <c r="E77" s="20"/>
      <c r="F77" s="29"/>
      <c r="G77" s="9">
        <f>IF(ISBLANK(E77),"",IF(AND(OR(F77&gt;=2,F77&lt;=-2),OR((D77-E77)&gt;=1000,(D77-E77)&lt;=-1000)),"Bitte Begründung in dieser Zelle angeben",""))</f>
      </c>
    </row>
    <row r="78" spans="2:7" ht="14.25">
      <c r="B78" s="7" t="s">
        <v>33</v>
      </c>
      <c r="C78" s="20"/>
      <c r="D78" s="20"/>
      <c r="E78" s="20"/>
      <c r="F78" s="29"/>
      <c r="G78" s="9">
        <f>IF(ISBLANK(E78),"",IF(AND(OR(F78&gt;=2,F78&lt;=-2),OR((D78-E78)&gt;=1000,(D78-E78)&lt;=-1000)),"Bitte Begründung in dieser Zelle angeben",""))</f>
      </c>
    </row>
    <row r="79" spans="2:7" ht="14.25">
      <c r="B79" s="27" t="s">
        <v>24</v>
      </c>
      <c r="C79" s="28">
        <f>C67+C76</f>
        <v>335180</v>
      </c>
      <c r="D79" s="28">
        <f>D67+D76</f>
        <v>1200</v>
      </c>
      <c r="E79" s="28">
        <f>E67+E76</f>
        <v>1200</v>
      </c>
      <c r="F79" s="32">
        <f>IF(OR(D81=0,E81=0),"-",E81/D81*100-100)</f>
        <v>7.133723869279478</v>
      </c>
      <c r="G79" s="17"/>
    </row>
    <row r="80" spans="3:6" ht="14.25">
      <c r="C80" s="20"/>
      <c r="D80" s="20"/>
      <c r="E80" s="20"/>
      <c r="F80" s="29"/>
    </row>
    <row r="81" spans="2:7" ht="42.75">
      <c r="B81" s="149" t="s">
        <v>138</v>
      </c>
      <c r="C81" s="34">
        <f>C79-C55</f>
        <v>680</v>
      </c>
      <c r="D81" s="34">
        <f>D55-D79</f>
        <v>336290</v>
      </c>
      <c r="E81" s="34">
        <f>E55-E79</f>
        <v>360280</v>
      </c>
      <c r="F81" s="35">
        <f>IF(OR(D81=0,E81=0),"-",E81/D81*100-100)</f>
        <v>7.133723869279478</v>
      </c>
      <c r="G81" s="17"/>
    </row>
    <row r="85" ht="14.25" hidden="1">
      <c r="C85" s="1" t="s">
        <v>61</v>
      </c>
    </row>
    <row r="86" ht="14.25" hidden="1">
      <c r="C86" s="1" t="s">
        <v>62</v>
      </c>
    </row>
    <row r="94" spans="3:4" ht="14.25" hidden="1">
      <c r="C94" s="1" t="s">
        <v>102</v>
      </c>
      <c r="D94" s="1" t="s">
        <v>58</v>
      </c>
    </row>
    <row r="95" spans="3:4" ht="14.25" hidden="1">
      <c r="C95" s="1" t="s">
        <v>101</v>
      </c>
      <c r="D95" s="1" t="s">
        <v>98</v>
      </c>
    </row>
  </sheetData>
  <sheetProtection password="CDA9" sheet="1" objects="1" scenarios="1"/>
  <mergeCells count="27">
    <mergeCell ref="A17:B17"/>
    <mergeCell ref="B13:G13"/>
    <mergeCell ref="A61:A67"/>
    <mergeCell ref="A70:A76"/>
    <mergeCell ref="A16:B16"/>
    <mergeCell ref="C16:G16"/>
    <mergeCell ref="A18:B18"/>
    <mergeCell ref="A22:A46"/>
    <mergeCell ref="A15:B15"/>
    <mergeCell ref="A49:A52"/>
    <mergeCell ref="A7:A9"/>
    <mergeCell ref="B8:B9"/>
    <mergeCell ref="C8:G8"/>
    <mergeCell ref="C9:G9"/>
    <mergeCell ref="B10:G10"/>
    <mergeCell ref="B11:G11"/>
    <mergeCell ref="B7:G7"/>
    <mergeCell ref="C15:G15"/>
    <mergeCell ref="B1:G1"/>
    <mergeCell ref="B3:G3"/>
    <mergeCell ref="B5:G5"/>
    <mergeCell ref="B6:G6"/>
    <mergeCell ref="B12:G12"/>
    <mergeCell ref="B4:G4"/>
    <mergeCell ref="A14:B14"/>
    <mergeCell ref="C14:G14"/>
    <mergeCell ref="B2:G2"/>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50" r:id="rId3"/>
  <headerFooter>
    <oddHeader>&amp;L&amp;A / &amp;D</oddHeader>
    <oddFooter>&amp;R&amp;P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theme="6" tint="0.39998000860214233"/>
    <pageSetUpPr fitToPage="1"/>
  </sheetPr>
  <dimension ref="A1:I93"/>
  <sheetViews>
    <sheetView tabSelected="1" zoomScale="90" zoomScaleNormal="90" zoomScalePageLayoutView="0" workbookViewId="0" topLeftCell="B1">
      <pane ySplit="7" topLeftCell="A8" activePane="bottomLeft" state="frozen"/>
      <selection pane="topLeft" activeCell="A1" sqref="A1"/>
      <selection pane="bottomLeft" activeCell="J25" sqref="J25"/>
    </sheetView>
  </sheetViews>
  <sheetFormatPr defaultColWidth="11.421875" defaultRowHeight="15"/>
  <cols>
    <col min="1" max="1" width="11.7109375" style="37" customWidth="1"/>
    <col min="2" max="2" width="60.7109375" style="37" customWidth="1"/>
    <col min="3" max="5" width="14.28125" style="37" customWidth="1"/>
    <col min="6" max="6" width="15.28125" style="55" customWidth="1"/>
    <col min="7" max="7" width="63.8515625" style="40" customWidth="1"/>
    <col min="8" max="16384" width="11.421875" style="37" customWidth="1"/>
  </cols>
  <sheetData>
    <row r="1" spans="1:7" ht="14.25">
      <c r="A1" s="159" t="s">
        <v>63</v>
      </c>
      <c r="B1" s="159"/>
      <c r="C1" s="152"/>
      <c r="D1" s="153"/>
      <c r="E1" s="153"/>
      <c r="F1" s="153"/>
      <c r="G1" s="154"/>
    </row>
    <row r="2" spans="1:7" ht="14.25">
      <c r="A2" s="159" t="s">
        <v>30</v>
      </c>
      <c r="B2" s="159"/>
      <c r="C2" s="152"/>
      <c r="D2" s="153"/>
      <c r="E2" s="153"/>
      <c r="F2" s="153"/>
      <c r="G2" s="154"/>
    </row>
    <row r="3" spans="1:7" ht="14.25">
      <c r="A3" s="159" t="s">
        <v>57</v>
      </c>
      <c r="B3" s="171"/>
      <c r="C3" s="152"/>
      <c r="D3" s="153"/>
      <c r="E3" s="153"/>
      <c r="F3" s="153"/>
      <c r="G3" s="154"/>
    </row>
    <row r="4" spans="1:7" ht="15" customHeight="1">
      <c r="A4" s="159" t="s">
        <v>136</v>
      </c>
      <c r="B4" s="171"/>
      <c r="C4" s="152"/>
      <c r="D4" s="153"/>
      <c r="E4" s="153"/>
      <c r="F4" s="153"/>
      <c r="G4" s="154"/>
    </row>
    <row r="5" spans="1:7" ht="14.25">
      <c r="A5" s="159" t="s">
        <v>35</v>
      </c>
      <c r="B5" s="159"/>
      <c r="C5" s="152">
        <v>2023</v>
      </c>
      <c r="D5" s="153"/>
      <c r="E5" s="153"/>
      <c r="F5" s="153"/>
      <c r="G5" s="154"/>
    </row>
    <row r="6" ht="14.25"/>
    <row r="7" spans="3:7" ht="28.5">
      <c r="C7" s="5" t="str">
        <f>"Ist "&amp;C5-2</f>
        <v>Ist 2021</v>
      </c>
      <c r="D7" s="5" t="str">
        <f>"Plan/Ist "&amp;C5-1</f>
        <v>Plan/Ist 2022</v>
      </c>
      <c r="E7" s="5" t="str">
        <f>"Plan "&amp;C5</f>
        <v>Plan 2023</v>
      </c>
      <c r="F7" s="5" t="s">
        <v>40</v>
      </c>
      <c r="G7" s="6" t="str">
        <f>"Begründung (wenn Abweichung gegenüber Plan/Ist "&amp;C5-1&amp;" über 2% und EUR 1.000,-- ist)"</f>
        <v>Begründung (wenn Abweichung gegenüber Plan/Ist 2022 über 2% und EUR 1.000,-- ist)</v>
      </c>
    </row>
    <row r="8" spans="2:6" ht="14.25">
      <c r="B8" s="38" t="s">
        <v>103</v>
      </c>
      <c r="F8" s="39"/>
    </row>
    <row r="9" spans="1:8" ht="15" customHeight="1">
      <c r="A9" s="173" t="s">
        <v>31</v>
      </c>
      <c r="B9" s="41" t="s">
        <v>0</v>
      </c>
      <c r="C9" s="42"/>
      <c r="D9" s="42"/>
      <c r="E9" s="42"/>
      <c r="F9" s="12" t="str">
        <f aca="true" t="shared" si="0" ref="F9:F37">IF(OR(D9=0,E9=0),"-",E9/D9*100-100)</f>
        <v>-</v>
      </c>
      <c r="G9" s="43"/>
      <c r="H9" s="44">
        <f>IF(ISBLANK(E9),"",IF(AND(OR(F9&gt;=2,F9&lt;=-2),OR((D9-E9)&gt;=1000,(D9-E9)&lt;=-1000)),IF(ISBLANK(G9),'|'!B$56,""),""))</f>
      </c>
    </row>
    <row r="10" spans="1:8" ht="14.25">
      <c r="A10" s="174"/>
      <c r="B10" s="41" t="s">
        <v>1</v>
      </c>
      <c r="C10" s="42"/>
      <c r="D10" s="42"/>
      <c r="E10" s="42"/>
      <c r="F10" s="12" t="str">
        <f t="shared" si="0"/>
        <v>-</v>
      </c>
      <c r="G10" s="43"/>
      <c r="H10" s="44">
        <f>IF(ISBLANK(E10),"",IF(AND(OR(F10&gt;=2,F10&lt;=-2),OR((D10-E10)&gt;=1000,(D10-E10)&lt;=-1000)),IF(ISBLANK(G10),'|'!B$56,""),""))</f>
      </c>
    </row>
    <row r="11" spans="1:8" ht="14.25">
      <c r="A11" s="174"/>
      <c r="B11" s="41" t="s">
        <v>2</v>
      </c>
      <c r="C11" s="42"/>
      <c r="D11" s="42"/>
      <c r="E11" s="42"/>
      <c r="F11" s="12" t="str">
        <f t="shared" si="0"/>
        <v>-</v>
      </c>
      <c r="G11" s="43"/>
      <c r="H11" s="44">
        <f>IF(ISBLANK(E11),"",IF(AND(OR(F11&gt;=2,F11&lt;=-2),OR((D11-E11)&gt;=1000,(D11-E11)&lt;=-1000)),IF(ISBLANK(G11),'|'!B$56,""),""))</f>
      </c>
    </row>
    <row r="12" spans="1:8" ht="14.25">
      <c r="A12" s="174"/>
      <c r="B12" s="41" t="s">
        <v>3</v>
      </c>
      <c r="C12" s="42"/>
      <c r="D12" s="42"/>
      <c r="E12" s="42"/>
      <c r="F12" s="12" t="str">
        <f t="shared" si="0"/>
        <v>-</v>
      </c>
      <c r="G12" s="43"/>
      <c r="H12" s="44">
        <f>IF(ISBLANK(E12),"",IF(AND(OR(F12&gt;=2,F12&lt;=-2),OR((D12-E12)&gt;=1000,(D12-E12)&lt;=-1000)),IF(ISBLANK(G12),'|'!B$56,""),""))</f>
      </c>
    </row>
    <row r="13" spans="1:8" ht="14.25">
      <c r="A13" s="174"/>
      <c r="B13" s="41" t="s">
        <v>86</v>
      </c>
      <c r="C13" s="42"/>
      <c r="D13" s="42"/>
      <c r="E13" s="42"/>
      <c r="F13" s="12" t="str">
        <f t="shared" si="0"/>
        <v>-</v>
      </c>
      <c r="G13" s="43"/>
      <c r="H13" s="44">
        <f>IF(ISBLANK(E13),"",IF(AND(OR(F13&gt;=2,F13&lt;=-2),OR((D13-E13)&gt;=1000,(D13-E13)&lt;=-1000)),IF(ISBLANK(G13),'|'!B$56,""),""))</f>
      </c>
    </row>
    <row r="14" spans="1:8" ht="14.25">
      <c r="A14" s="174"/>
      <c r="B14" s="41" t="s">
        <v>36</v>
      </c>
      <c r="C14" s="42"/>
      <c r="D14" s="42"/>
      <c r="E14" s="42"/>
      <c r="F14" s="12" t="str">
        <f t="shared" si="0"/>
        <v>-</v>
      </c>
      <c r="G14" s="43"/>
      <c r="H14" s="44">
        <f>IF(ISBLANK(E14),"",IF(AND(OR(F14&gt;=2,F14&lt;=-2),OR((D14-E14)&gt;=1000,(D14-E14)&lt;=-1000)),IF(ISBLANK(G14),'|'!B$56,""),""))</f>
      </c>
    </row>
    <row r="15" spans="1:8" ht="14.25">
      <c r="A15" s="174"/>
      <c r="B15" s="41" t="s">
        <v>83</v>
      </c>
      <c r="C15" s="42"/>
      <c r="D15" s="42"/>
      <c r="E15" s="42"/>
      <c r="F15" s="12" t="str">
        <f>IF(OR(D15=0,E15=0),"-",E15/D15*100-100)</f>
        <v>-</v>
      </c>
      <c r="G15" s="43"/>
      <c r="H15" s="44">
        <f>IF(ISBLANK(E15),"",IF(AND(OR(F15&gt;=2,F15&lt;=-2),OR((D15-E15)&gt;=1000,(D15-E15)&lt;=-1000)),IF(ISBLANK(G15),'|'!B$56,""),""))</f>
      </c>
    </row>
    <row r="16" spans="1:8" ht="14.25">
      <c r="A16" s="174"/>
      <c r="B16" s="41" t="s">
        <v>4</v>
      </c>
      <c r="C16" s="42"/>
      <c r="D16" s="42"/>
      <c r="E16" s="42"/>
      <c r="F16" s="12" t="str">
        <f t="shared" si="0"/>
        <v>-</v>
      </c>
      <c r="G16" s="43"/>
      <c r="H16" s="44">
        <f>IF(ISBLANK(E16),"",IF(AND(OR(F16&gt;=2,F16&lt;=-2),OR((D16-E16)&gt;=1000,(D16-E16)&lt;=-1000)),IF(ISBLANK(G16),'|'!B$56,""),""))</f>
      </c>
    </row>
    <row r="17" spans="1:8" ht="14.25">
      <c r="A17" s="174"/>
      <c r="B17" s="41" t="s">
        <v>56</v>
      </c>
      <c r="C17" s="42"/>
      <c r="D17" s="42"/>
      <c r="E17" s="42"/>
      <c r="F17" s="12" t="str">
        <f t="shared" si="0"/>
        <v>-</v>
      </c>
      <c r="G17" s="43"/>
      <c r="H17" s="44">
        <f>IF(ISBLANK(E17),"",IF(AND(OR(F17&gt;=2,F17&lt;=-2),OR((D17-E17)&gt;=1000,(D17-E17)&lt;=-1000)),IF(ISBLANK(G17),'|'!B$56,""),""))</f>
      </c>
    </row>
    <row r="18" spans="1:8" ht="14.25">
      <c r="A18" s="174"/>
      <c r="B18" s="41" t="s">
        <v>87</v>
      </c>
      <c r="C18" s="42"/>
      <c r="D18" s="42"/>
      <c r="E18" s="42"/>
      <c r="F18" s="12" t="str">
        <f t="shared" si="0"/>
        <v>-</v>
      </c>
      <c r="G18" s="43"/>
      <c r="H18" s="44">
        <f>IF(ISBLANK(E18),"",IF(AND(OR(F18&gt;=2,F18&lt;=-2),OR((D18-E18)&gt;=1000,(D18-E18)&lt;=-1000)),IF(ISBLANK(G18),'|'!B$56,""),""))</f>
      </c>
    </row>
    <row r="19" spans="1:8" ht="14.25">
      <c r="A19" s="174"/>
      <c r="B19" s="41" t="s">
        <v>5</v>
      </c>
      <c r="C19" s="42"/>
      <c r="D19" s="42"/>
      <c r="E19" s="42"/>
      <c r="F19" s="12" t="str">
        <f t="shared" si="0"/>
        <v>-</v>
      </c>
      <c r="G19" s="43"/>
      <c r="H19" s="44">
        <f>IF(ISBLANK(E19),"",IF(AND(OR(F19&gt;=2,F19&lt;=-2),OR((D19-E19)&gt;=1000,(D19-E19)&lt;=-1000)),IF(ISBLANK(G19),'|'!B$56,""),""))</f>
      </c>
    </row>
    <row r="20" spans="1:8" ht="14.25">
      <c r="A20" s="174"/>
      <c r="B20" s="45" t="s">
        <v>34</v>
      </c>
      <c r="C20" s="42"/>
      <c r="D20" s="42"/>
      <c r="E20" s="42"/>
      <c r="F20" s="12" t="str">
        <f t="shared" si="0"/>
        <v>-</v>
      </c>
      <c r="G20" s="43"/>
      <c r="H20" s="44">
        <f>IF(ISBLANK(E20),"",IF(AND(OR(F20&gt;=2,F20&lt;=-2),OR((D20-E20)&gt;=1000,(D20-E20)&lt;=-1000)),IF(ISBLANK(G20),'|'!B$56,""),""))</f>
      </c>
    </row>
    <row r="21" spans="1:8" ht="14.25">
      <c r="A21" s="174"/>
      <c r="B21" s="41" t="s">
        <v>6</v>
      </c>
      <c r="C21" s="42"/>
      <c r="D21" s="42"/>
      <c r="E21" s="42"/>
      <c r="F21" s="12" t="str">
        <f t="shared" si="0"/>
        <v>-</v>
      </c>
      <c r="G21" s="43"/>
      <c r="H21" s="44">
        <f>IF(ISBLANK(E21),"",IF(AND(OR(F21&gt;=2,F21&lt;=-2),OR((D21-E21)&gt;=1000,(D21-E21)&lt;=-1000)),IF(ISBLANK(G21),'|'!B$56,""),""))</f>
      </c>
    </row>
    <row r="22" spans="1:8" ht="14.25">
      <c r="A22" s="174"/>
      <c r="B22" s="41" t="s">
        <v>7</v>
      </c>
      <c r="C22" s="42"/>
      <c r="D22" s="42"/>
      <c r="E22" s="42"/>
      <c r="F22" s="12" t="str">
        <f t="shared" si="0"/>
        <v>-</v>
      </c>
      <c r="G22" s="43"/>
      <c r="H22" s="44">
        <f>IF(ISBLANK(E22),"",IF(AND(OR(F22&gt;=2,F22&lt;=-2),OR((D22-E22)&gt;=1000,(D22-E22)&lt;=-1000)),IF(ISBLANK(G22),'|'!B$56,""),""))</f>
      </c>
    </row>
    <row r="23" spans="1:8" ht="14.25">
      <c r="A23" s="174"/>
      <c r="B23" s="41" t="s">
        <v>8</v>
      </c>
      <c r="C23" s="42"/>
      <c r="D23" s="42"/>
      <c r="E23" s="42"/>
      <c r="F23" s="12" t="str">
        <f t="shared" si="0"/>
        <v>-</v>
      </c>
      <c r="G23" s="43"/>
      <c r="H23" s="44">
        <f>IF(ISBLANK(E23),"",IF(AND(OR(F23&gt;=2,F23&lt;=-2),OR((D23-E23)&gt;=1000,(D23-E23)&lt;=-1000)),IF(ISBLANK(G23),'|'!B$56,""),""))</f>
      </c>
    </row>
    <row r="24" spans="1:8" ht="14.25">
      <c r="A24" s="174"/>
      <c r="B24" s="41" t="s">
        <v>84</v>
      </c>
      <c r="C24" s="42"/>
      <c r="D24" s="42"/>
      <c r="E24" s="42"/>
      <c r="F24" s="12" t="str">
        <f t="shared" si="0"/>
        <v>-</v>
      </c>
      <c r="G24" s="43"/>
      <c r="H24" s="44">
        <f>IF(ISBLANK(E24),"",IF(AND(OR(F24&gt;=2,F24&lt;=-2),OR((D24-E24)&gt;=1000,(D24-E24)&lt;=-1000)),IF(ISBLANK(G24),'|'!B$56,""),""))</f>
      </c>
    </row>
    <row r="25" spans="1:8" ht="28.5">
      <c r="A25" s="174"/>
      <c r="B25" s="45" t="s">
        <v>9</v>
      </c>
      <c r="C25" s="42"/>
      <c r="D25" s="42"/>
      <c r="E25" s="42"/>
      <c r="F25" s="12" t="str">
        <f t="shared" si="0"/>
        <v>-</v>
      </c>
      <c r="G25" s="43"/>
      <c r="H25" s="44">
        <f>IF(ISBLANK(E25),"",IF(AND(OR(F25&gt;=2,F25&lt;=-2),OR((D25-E25)&gt;=1000,(D25-E25)&lt;=-1000)),IF(ISBLANK(G25),'|'!B$56,""),""))</f>
      </c>
    </row>
    <row r="26" spans="1:8" ht="28.5">
      <c r="A26" s="174"/>
      <c r="B26" s="45" t="s">
        <v>64</v>
      </c>
      <c r="C26" s="42"/>
      <c r="D26" s="42"/>
      <c r="E26" s="42"/>
      <c r="F26" s="12" t="str">
        <f t="shared" si="0"/>
        <v>-</v>
      </c>
      <c r="G26" s="43"/>
      <c r="H26" s="44">
        <f>IF(ISBLANK(E26),"",IF(AND(OR(F26&gt;=2,F26&lt;=-2),OR((D26-E26)&gt;=1000,(D26-E26)&lt;=-1000)),IF(ISBLANK(G26),'|'!B$56,""),""))</f>
      </c>
    </row>
    <row r="27" spans="1:8" ht="14.25">
      <c r="A27" s="174"/>
      <c r="B27" s="45" t="s">
        <v>65</v>
      </c>
      <c r="C27" s="42"/>
      <c r="D27" s="42"/>
      <c r="E27" s="42"/>
      <c r="F27" s="12" t="str">
        <f t="shared" si="0"/>
        <v>-</v>
      </c>
      <c r="G27" s="43"/>
      <c r="H27" s="44">
        <f>IF(ISBLANK(E27),"",IF(AND(OR(F27&gt;=2,F27&lt;=-2),OR((D27-E27)&gt;=1000,(D27-E27)&lt;=-1000)),IF(ISBLANK(G27),'|'!B$56,""),""))</f>
      </c>
    </row>
    <row r="28" spans="1:8" ht="14.25">
      <c r="A28" s="174"/>
      <c r="B28" s="116"/>
      <c r="C28" s="42"/>
      <c r="D28" s="42"/>
      <c r="E28" s="42"/>
      <c r="F28" s="12" t="str">
        <f t="shared" si="0"/>
        <v>-</v>
      </c>
      <c r="G28" s="43"/>
      <c r="H28" s="44">
        <f>IF(ISBLANK(E28),"",IF(AND(OR(F28&gt;=2,F28&lt;=-2),OR((D28-E28)&gt;=1000,(D28-E28)&lt;=-1000)),IF(ISBLANK(G28),'|'!B$56,""),""))</f>
      </c>
    </row>
    <row r="29" spans="1:8" ht="14.25">
      <c r="A29" s="174"/>
      <c r="B29" s="116"/>
      <c r="C29" s="42"/>
      <c r="D29" s="42"/>
      <c r="E29" s="42"/>
      <c r="F29" s="12" t="str">
        <f t="shared" si="0"/>
        <v>-</v>
      </c>
      <c r="G29" s="43"/>
      <c r="H29" s="44">
        <f>IF(ISBLANK(E29),"",IF(AND(OR(F29&gt;=2,F29&lt;=-2),OR((D29-E29)&gt;=1000,(D29-E29)&lt;=-1000)),IF(ISBLANK(G29),'|'!B$56,""),""))</f>
      </c>
    </row>
    <row r="30" spans="1:8" ht="14.25">
      <c r="A30" s="174"/>
      <c r="B30" s="116"/>
      <c r="C30" s="42"/>
      <c r="D30" s="42"/>
      <c r="E30" s="42"/>
      <c r="F30" s="12" t="str">
        <f t="shared" si="0"/>
        <v>-</v>
      </c>
      <c r="G30" s="43"/>
      <c r="H30" s="44">
        <f>IF(ISBLANK(E30),"",IF(AND(OR(F30&gt;=2,F30&lt;=-2),OR((D30-E30)&gt;=1000,(D30-E30)&lt;=-1000)),IF(ISBLANK(G30),'|'!B$56,""),""))</f>
      </c>
    </row>
    <row r="31" spans="1:8" ht="14.25">
      <c r="A31" s="174"/>
      <c r="B31" s="116"/>
      <c r="C31" s="42"/>
      <c r="D31" s="42"/>
      <c r="E31" s="42"/>
      <c r="F31" s="12" t="str">
        <f t="shared" si="0"/>
        <v>-</v>
      </c>
      <c r="G31" s="43"/>
      <c r="H31" s="44">
        <f>IF(ISBLANK(E31),"",IF(AND(OR(F31&gt;=2,F31&lt;=-2),OR((D31-E31)&gt;=1000,(D31-E31)&lt;=-1000)),IF(ISBLANK(G31),'|'!B$56,""),""))</f>
      </c>
    </row>
    <row r="32" spans="1:8" ht="14.25">
      <c r="A32" s="174"/>
      <c r="B32" s="116"/>
      <c r="C32" s="42"/>
      <c r="D32" s="42"/>
      <c r="E32" s="42"/>
      <c r="F32" s="12" t="str">
        <f t="shared" si="0"/>
        <v>-</v>
      </c>
      <c r="G32" s="43"/>
      <c r="H32" s="44">
        <f>IF(ISBLANK(E32),"",IF(AND(OR(F32&gt;=2,F32&lt;=-2),OR((D32-E32)&gt;=1000,(D32-E32)&lt;=-1000)),IF(ISBLANK(G32),'|'!B$56,""),""))</f>
      </c>
    </row>
    <row r="33" spans="1:8" ht="14.25">
      <c r="A33" s="174"/>
      <c r="B33" s="116"/>
      <c r="C33" s="42"/>
      <c r="D33" s="42"/>
      <c r="E33" s="42"/>
      <c r="F33" s="12" t="str">
        <f t="shared" si="0"/>
        <v>-</v>
      </c>
      <c r="G33" s="43"/>
      <c r="H33" s="44">
        <f>IF(ISBLANK(E33),"",IF(AND(OR(F33&gt;=2,F33&lt;=-2),OR((D33-E33)&gt;=1000,(D33-E33)&lt;=-1000)),IF(ISBLANK(G33),'|'!B$56,""),""))</f>
      </c>
    </row>
    <row r="34" spans="1:8" ht="14.25">
      <c r="A34" s="174"/>
      <c r="B34" s="116"/>
      <c r="C34" s="42"/>
      <c r="D34" s="42"/>
      <c r="E34" s="42"/>
      <c r="F34" s="12" t="str">
        <f t="shared" si="0"/>
        <v>-</v>
      </c>
      <c r="G34" s="43"/>
      <c r="H34" s="44">
        <f>IF(ISBLANK(E34),"",IF(AND(OR(F34&gt;=2,F34&lt;=-2),OR((D34-E34)&gt;=1000,(D34-E34)&lt;=-1000)),IF(ISBLANK(G34),'|'!B$56,""),""))</f>
      </c>
    </row>
    <row r="35" spans="1:8" ht="14.25">
      <c r="A35" s="174"/>
      <c r="B35" s="116"/>
      <c r="C35" s="42"/>
      <c r="D35" s="42"/>
      <c r="E35" s="42"/>
      <c r="F35" s="12" t="str">
        <f t="shared" si="0"/>
        <v>-</v>
      </c>
      <c r="G35" s="43"/>
      <c r="H35" s="44">
        <f>IF(ISBLANK(E35),"",IF(AND(OR(F35&gt;=2,F35&lt;=-2),OR((D35-E35)&gt;=1000,(D35-E35)&lt;=-1000)),IF(ISBLANK(G35),'|'!B$56,""),""))</f>
      </c>
    </row>
    <row r="36" spans="1:8" ht="14.25">
      <c r="A36" s="174"/>
      <c r="B36" s="10" t="s">
        <v>11</v>
      </c>
      <c r="C36" s="16">
        <f ca="1">SUM(C9:OFFSET(C36,-1,0))</f>
        <v>0</v>
      </c>
      <c r="D36" s="16">
        <f ca="1">SUM(D9:OFFSET(D36,-1,0))</f>
        <v>0</v>
      </c>
      <c r="E36" s="16">
        <f ca="1">SUM(E9:OFFSET(E36,-1,0))</f>
        <v>0</v>
      </c>
      <c r="F36" s="12" t="str">
        <f t="shared" si="0"/>
        <v>-</v>
      </c>
      <c r="G36" s="46"/>
      <c r="H36" s="44"/>
    </row>
    <row r="37" spans="1:8" ht="14.25">
      <c r="A37" s="174"/>
      <c r="B37" s="41" t="s">
        <v>10</v>
      </c>
      <c r="C37" s="42"/>
      <c r="D37" s="42"/>
      <c r="E37" s="42"/>
      <c r="F37" s="12" t="str">
        <f t="shared" si="0"/>
        <v>-</v>
      </c>
      <c r="G37" s="43"/>
      <c r="H37" s="44">
        <f>IF(ISBLANK(E37),"",IF(AND(OR(F37&gt;=2,F37&lt;=-2),OR((D37-E37)&gt;=1000,(D37-E37)&lt;=-1000)),IF(ISBLANK(G37),'|'!B$56,""),""))</f>
      </c>
    </row>
    <row r="38" spans="1:8" ht="14.25">
      <c r="A38" s="175"/>
      <c r="B38" s="10" t="s">
        <v>13</v>
      </c>
      <c r="C38" s="16">
        <f>IF(C36,C37*100/C36,"")</f>
      </c>
      <c r="D38" s="16">
        <f>IF(D36,D37*100/D36,"")</f>
      </c>
      <c r="E38" s="16">
        <f>IF(E36,E37*100/E36,"")</f>
      </c>
      <c r="F38" s="18"/>
      <c r="G38" s="46"/>
      <c r="H38" s="44"/>
    </row>
    <row r="39" spans="3:8" ht="14.25">
      <c r="C39" s="47"/>
      <c r="D39" s="47"/>
      <c r="E39" s="47"/>
      <c r="F39" s="48"/>
      <c r="H39" s="44">
        <f>IF(ISBLANK(E39),"",IF(AND(OR(F39&gt;=2,F39&lt;=-2),OR((D39-E39)&gt;=1000,(D39-E39)&lt;=-1000)),IF(ISBLANK(G39),'|'!B$56,""),""))</f>
      </c>
    </row>
    <row r="40" spans="1:8" ht="14.25">
      <c r="A40" s="49"/>
      <c r="B40" s="38" t="s">
        <v>20</v>
      </c>
      <c r="C40" s="47"/>
      <c r="D40" s="47"/>
      <c r="E40" s="47"/>
      <c r="F40" s="48"/>
      <c r="H40" s="44">
        <f>IF(ISBLANK(E40),"",IF(AND(OR(F40&gt;=2,F40&lt;=-2),OR((D40-E40)&gt;=1000,(D40-E40)&lt;=-1000)),IF(ISBLANK(G40),'|'!B$56,""),""))</f>
      </c>
    </row>
    <row r="41" spans="1:8" ht="15" customHeight="1">
      <c r="A41" s="173" t="s">
        <v>31</v>
      </c>
      <c r="B41" s="10" t="s">
        <v>14</v>
      </c>
      <c r="C41" s="42"/>
      <c r="D41" s="16">
        <f>'Personalübersicht (Fp)'!H14</f>
        <v>0</v>
      </c>
      <c r="E41" s="16">
        <f>'Personalübersicht (Fp)'!G14</f>
        <v>0</v>
      </c>
      <c r="F41" s="23" t="str">
        <f>IF(OR(D41=0,E41=0),"-",E41/D41*100-100)</f>
        <v>-</v>
      </c>
      <c r="G41" s="43"/>
      <c r="H41" s="44">
        <f>IF(ISBLANK(E41),"",IF(AND(OR(F41&gt;=2,F41&lt;=-2),OR((D41-E41)&gt;=1000,(D41-E41)&lt;=-1000)),IF(ISBLANK(G41),'|'!B$56,""),""))</f>
      </c>
    </row>
    <row r="42" spans="1:8" ht="14.25">
      <c r="A42" s="174"/>
      <c r="B42" s="10" t="s">
        <v>15</v>
      </c>
      <c r="C42" s="42"/>
      <c r="D42" s="16">
        <f>'Personalübersicht (Fp)'!H55</f>
        <v>0</v>
      </c>
      <c r="E42" s="16">
        <f>'Personalübersicht (Fp)'!G55</f>
        <v>0</v>
      </c>
      <c r="F42" s="23" t="str">
        <f>IF(OR(D42=0,E42=0),"-",E42/D42*100-100)</f>
        <v>-</v>
      </c>
      <c r="G42" s="43"/>
      <c r="H42" s="44">
        <f>IF(ISBLANK(E42),"",IF(AND(OR(F42&gt;=2,F42&lt;=-2),OR((D42-E42)&gt;=1000,(D42-E42)&lt;=-1000)),IF(ISBLANK(G42),'|'!B$56,""),""))</f>
      </c>
    </row>
    <row r="43" spans="1:8" ht="14.25">
      <c r="A43" s="174"/>
      <c r="B43" s="10" t="s">
        <v>11</v>
      </c>
      <c r="C43" s="16">
        <f>SUM(C41:C42)</f>
        <v>0</v>
      </c>
      <c r="D43" s="16">
        <f>SUM(D41:D42)</f>
        <v>0</v>
      </c>
      <c r="E43" s="16">
        <f>SUM(E41:E42)</f>
        <v>0</v>
      </c>
      <c r="F43" s="23" t="str">
        <f>IF(OR(D43=0,E43=0),"-",E43/D43*100-100)</f>
        <v>-</v>
      </c>
      <c r="G43" s="46"/>
      <c r="H43" s="44"/>
    </row>
    <row r="44" spans="1:8" ht="14.25">
      <c r="A44" s="175"/>
      <c r="B44" s="10" t="s">
        <v>13</v>
      </c>
      <c r="C44" s="16">
        <f>IF(C43,C41*100/C43,"")</f>
      </c>
      <c r="D44" s="16">
        <f>IF(D43,D41*100/D43,"")</f>
      </c>
      <c r="E44" s="16">
        <f>IF(E43,E41*100/E43,"")</f>
      </c>
      <c r="F44" s="23"/>
      <c r="G44" s="46"/>
      <c r="H44" s="44"/>
    </row>
    <row r="45" spans="3:8" ht="14.25">
      <c r="C45" s="47"/>
      <c r="D45" s="47"/>
      <c r="E45" s="47"/>
      <c r="F45" s="50"/>
      <c r="H45" s="44">
        <f>IF(ISBLANK(E45),"",IF(AND(OR(F45&gt;=2,F45&lt;=-2),OR((D45-E45)&gt;=1000,(D45-E45)&lt;=-1000)),IF(ISBLANK(G45),'|'!B$56,""),""))</f>
      </c>
    </row>
    <row r="46" spans="2:8" ht="14.25">
      <c r="B46" s="38" t="s">
        <v>21</v>
      </c>
      <c r="C46" s="47"/>
      <c r="D46" s="47"/>
      <c r="E46" s="47"/>
      <c r="F46" s="50"/>
      <c r="H46" s="44">
        <f>IF(ISBLANK(E46),"",IF(AND(OR(F46&gt;=2,F46&lt;=-2),OR((D46-E46)&gt;=1000,(D46-E46)&lt;=-1000)),IF(ISBLANK(G46),'|'!B$56,""),""))</f>
      </c>
    </row>
    <row r="47" spans="2:8" ht="14.25">
      <c r="B47" s="10" t="s">
        <v>24</v>
      </c>
      <c r="C47" s="16">
        <f>C36+C43</f>
        <v>0</v>
      </c>
      <c r="D47" s="16">
        <f>D36+D43</f>
        <v>0</v>
      </c>
      <c r="E47" s="16">
        <f>E36+E43</f>
        <v>0</v>
      </c>
      <c r="F47" s="23" t="str">
        <f>IF(OR(D47=0,E47=0),"-",E47/D47*100-100)</f>
        <v>-</v>
      </c>
      <c r="G47" s="46"/>
      <c r="H47" s="44"/>
    </row>
    <row r="48" spans="2:8" ht="14.25">
      <c r="B48" s="10" t="s">
        <v>22</v>
      </c>
      <c r="C48" s="16">
        <f>C37+C41</f>
        <v>0</v>
      </c>
      <c r="D48" s="16">
        <f>D37+D41</f>
        <v>0</v>
      </c>
      <c r="E48" s="16">
        <f>E37+E41</f>
        <v>0</v>
      </c>
      <c r="F48" s="23" t="str">
        <f>IF(OR(D48=0,E48=0),"-",E48/D48*100-100)</f>
        <v>-</v>
      </c>
      <c r="G48" s="43"/>
      <c r="H48" s="44">
        <f>IF(ISBLANK(E48),"",IF(AND(OR(F48&gt;=2,F48&lt;=-2),OR((D48-E48)&gt;=1000,(D48-E48)&lt;=-1000)),IF(ISBLANK(G48),'|'!B$56,""),""))</f>
      </c>
    </row>
    <row r="49" spans="2:8" ht="14.25">
      <c r="B49" s="10" t="s">
        <v>23</v>
      </c>
      <c r="C49" s="16">
        <f>IF(C47,C48*100/C47,"")</f>
      </c>
      <c r="D49" s="16">
        <f>IF(D47,D48*100/D47,"")</f>
      </c>
      <c r="E49" s="16">
        <f>IF(E47,E48*100/E47,"")</f>
      </c>
      <c r="F49" s="23"/>
      <c r="G49" s="46"/>
      <c r="H49" s="44"/>
    </row>
    <row r="50" spans="3:8" ht="14.25">
      <c r="C50" s="47"/>
      <c r="D50" s="47"/>
      <c r="E50" s="47"/>
      <c r="F50" s="48"/>
      <c r="H50" s="44">
        <f>IF(ISBLANK(E50),"",IF(AND(OR(F50&gt;=2,F50&lt;=-2),OR((D50-E50)&gt;=1000,(D50-E50)&lt;=-1000)),IF(ISBLANK(G50),'|'!B$56,""),""))</f>
      </c>
    </row>
    <row r="51" spans="3:8" ht="14.25">
      <c r="C51" s="47"/>
      <c r="D51" s="47"/>
      <c r="E51" s="47"/>
      <c r="F51" s="48"/>
      <c r="H51" s="44">
        <f>IF(ISBLANK(E51),"",IF(AND(OR(F51&gt;=2,F51&lt;=-2),OR((D51-E51)&gt;=1000,(D51-E51)&lt;=-1000)),IF(ISBLANK(G51),'|'!B$56,""),""))</f>
      </c>
    </row>
    <row r="52" spans="2:8" ht="14.25">
      <c r="B52" s="38" t="s">
        <v>104</v>
      </c>
      <c r="C52" s="47"/>
      <c r="D52" s="47"/>
      <c r="E52" s="47"/>
      <c r="F52" s="48"/>
      <c r="H52" s="44">
        <f>IF(ISBLANK(E52),"",IF(AND(OR(F52&gt;=2,F52&lt;=-2),OR((D52-E52)&gt;=1000,(D52-E52)&lt;=-1000)),IF(ISBLANK(G52),'|'!B$56,""),""))</f>
      </c>
    </row>
    <row r="53" spans="1:8" ht="14.25" customHeight="1">
      <c r="A53" s="176" t="s">
        <v>32</v>
      </c>
      <c r="B53" s="51" t="s">
        <v>27</v>
      </c>
      <c r="C53" s="42"/>
      <c r="D53" s="42"/>
      <c r="E53" s="42"/>
      <c r="F53" s="26" t="str">
        <f aca="true" t="shared" si="1" ref="F53:F59">IF(OR(D53=0,E53=0),"-",E53/D53*100-100)</f>
        <v>-</v>
      </c>
      <c r="G53" s="43"/>
      <c r="H53" s="44">
        <f>IF(ISBLANK(E53),"",IF(AND(OR(F53&gt;=2,F53&lt;=-2),OR((D53-E53)&gt;=1000,(D53-E53)&lt;=-1000)),IF(ISBLANK(G53),'|'!B$56,""),""))</f>
      </c>
    </row>
    <row r="54" spans="1:8" ht="14.25">
      <c r="A54" s="177"/>
      <c r="B54" s="52" t="s">
        <v>25</v>
      </c>
      <c r="C54" s="42"/>
      <c r="D54" s="42"/>
      <c r="E54" s="42"/>
      <c r="F54" s="26" t="str">
        <f t="shared" si="1"/>
        <v>-</v>
      </c>
      <c r="G54" s="43"/>
      <c r="H54" s="44">
        <f>IF(ISBLANK(E54),"",IF(AND(OR(F54&gt;=2,F54&lt;=-2),OR((D54-E54)&gt;=1000,(D54-E54)&lt;=-1000)),IF(ISBLANK(G54),'|'!B$56,""),""))</f>
      </c>
    </row>
    <row r="55" spans="1:8" ht="14.25">
      <c r="A55" s="177"/>
      <c r="B55" s="52" t="s">
        <v>26</v>
      </c>
      <c r="C55" s="42"/>
      <c r="D55" s="42"/>
      <c r="E55" s="42"/>
      <c r="F55" s="26" t="str">
        <f t="shared" si="1"/>
        <v>-</v>
      </c>
      <c r="G55" s="43"/>
      <c r="H55" s="44">
        <f>IF(ISBLANK(E55),"",IF(AND(OR(F55&gt;=2,F55&lt;=-2),OR((D55-E55)&gt;=1000,(D55-E55)&lt;=-1000)),IF(ISBLANK(G55),'|'!B$56,""),""))</f>
      </c>
    </row>
    <row r="56" spans="1:8" ht="14.25">
      <c r="A56" s="177"/>
      <c r="B56" s="52" t="s">
        <v>137</v>
      </c>
      <c r="C56" s="42"/>
      <c r="D56" s="42"/>
      <c r="E56" s="42"/>
      <c r="F56" s="26" t="str">
        <f t="shared" si="1"/>
        <v>-</v>
      </c>
      <c r="G56" s="43"/>
      <c r="H56" s="44">
        <f>IF(ISBLANK(E56),"",IF(AND(OR(F56&gt;=2,F56&lt;=-2),OR((D56-E56)&gt;=1000,(D56-E56)&lt;=-1000)),IF(ISBLANK(G56),'|'!B$56,""),""))</f>
      </c>
    </row>
    <row r="57" spans="1:8" ht="14.25">
      <c r="A57" s="177"/>
      <c r="B57" s="33"/>
      <c r="C57" s="42"/>
      <c r="D57" s="42"/>
      <c r="E57" s="42"/>
      <c r="F57" s="26" t="str">
        <f t="shared" si="1"/>
        <v>-</v>
      </c>
      <c r="G57" s="43"/>
      <c r="H57" s="44">
        <f>IF(ISBLANK(E57),"",IF(AND(OR(F57&gt;=2,F57&lt;=-2),OR((D57-E57)&gt;=1000,(D57-E57)&lt;=-1000)),IF(ISBLANK(G57),'|'!B$56,""),""))</f>
      </c>
    </row>
    <row r="58" spans="1:8" ht="14.25">
      <c r="A58" s="177"/>
      <c r="B58" s="33"/>
      <c r="C58" s="42"/>
      <c r="D58" s="42"/>
      <c r="E58" s="42"/>
      <c r="F58" s="26" t="str">
        <f t="shared" si="1"/>
        <v>-</v>
      </c>
      <c r="G58" s="43"/>
      <c r="H58" s="44">
        <f>IF(ISBLANK(E58),"",IF(AND(OR(F58&gt;=2,F58&lt;=-2),OR((D58-E58)&gt;=1000,(D58-E58)&lt;=-1000)),IF(ISBLANK(G58),'|'!B$56,""),""))</f>
      </c>
    </row>
    <row r="59" spans="1:8" ht="14.25">
      <c r="A59" s="178"/>
      <c r="B59" s="27" t="s">
        <v>24</v>
      </c>
      <c r="C59" s="28">
        <f ca="1">SUM(C53:OFFSET(C59,-1,0))</f>
        <v>0</v>
      </c>
      <c r="D59" s="28">
        <f ca="1">SUM(D53:OFFSET(D59,-1,0))</f>
        <v>0</v>
      </c>
      <c r="E59" s="28">
        <f ca="1">SUM(E53:OFFSET(E59,-1,0))</f>
        <v>0</v>
      </c>
      <c r="F59" s="26" t="str">
        <f t="shared" si="1"/>
        <v>-</v>
      </c>
      <c r="G59" s="46"/>
      <c r="H59" s="44"/>
    </row>
    <row r="60" spans="3:6" ht="14.25">
      <c r="C60" s="47"/>
      <c r="D60" s="47"/>
      <c r="E60" s="47"/>
      <c r="F60" s="53"/>
    </row>
    <row r="61" spans="2:8" ht="14.25">
      <c r="B61" s="38" t="s">
        <v>105</v>
      </c>
      <c r="C61" s="47"/>
      <c r="D61" s="47"/>
      <c r="E61" s="47"/>
      <c r="F61" s="53"/>
      <c r="H61" s="30" t="s">
        <v>60</v>
      </c>
    </row>
    <row r="62" spans="1:9" ht="14.25">
      <c r="A62" s="172" t="s">
        <v>32</v>
      </c>
      <c r="B62" s="52" t="s">
        <v>42</v>
      </c>
      <c r="C62" s="42"/>
      <c r="D62" s="42"/>
      <c r="E62" s="42"/>
      <c r="F62" s="32" t="str">
        <f>IF(OR(D62=0,E62=0),"-",E62/D62*100-100)</f>
        <v>-</v>
      </c>
      <c r="G62" s="43"/>
      <c r="H62" s="33"/>
      <c r="I62" s="44">
        <f>IF(ISBLANK(E62),"",IF(AND(OR(F62&gt;=2,F62&lt;=-2),OR((D62-E62)&gt;=1000,(D62-E62)&lt;=-1000)),IF(ISBLANK(G62),IF(ISBLANK(H62),'|'!B$57,'|'!B$56),IF(ISBLANK(E62),"",IF(ISBLANK(H62),'|'!B$58,""))),IF(ISBLANK(H62),'|'!B$58,"")))</f>
      </c>
    </row>
    <row r="63" spans="1:9" ht="14.25">
      <c r="A63" s="172"/>
      <c r="B63" s="52" t="s">
        <v>74</v>
      </c>
      <c r="C63" s="42"/>
      <c r="D63" s="42"/>
      <c r="E63" s="42"/>
      <c r="F63" s="32" t="str">
        <f aca="true" t="shared" si="2" ref="F63:F70">IF(OR(D63=0,E63=0),"-",E63/D63*100-100)</f>
        <v>-</v>
      </c>
      <c r="G63" s="43"/>
      <c r="H63" s="33"/>
      <c r="I63" s="44">
        <f>IF(ISBLANK(E63),"",IF(AND(OR(F63&gt;=2,F63&lt;=-2),OR((D63-E63)&gt;=1000,(D63-E63)&lt;=-1000)),IF(ISBLANK(G63),IF(ISBLANK(H63),'|'!B$57,'|'!B$56),IF(ISBLANK(E63),"",IF(ISBLANK(H63),'|'!B$58,""))),IF(ISBLANK(H63),'|'!B$58,"")))</f>
      </c>
    </row>
    <row r="64" spans="1:9" ht="14.25">
      <c r="A64" s="172"/>
      <c r="B64" s="52" t="s">
        <v>75</v>
      </c>
      <c r="C64" s="42"/>
      <c r="D64" s="42"/>
      <c r="E64" s="42"/>
      <c r="F64" s="32" t="str">
        <f t="shared" si="2"/>
        <v>-</v>
      </c>
      <c r="G64" s="43"/>
      <c r="H64" s="33"/>
      <c r="I64" s="44">
        <f>IF(ISBLANK(E64),"",IF(AND(OR(F64&gt;=2,F64&lt;=-2),OR((D64-E64)&gt;=1000,(D64-E64)&lt;=-1000)),IF(ISBLANK(G64),IF(ISBLANK(H64),'|'!B$57,'|'!B$56),IF(ISBLANK(E64),"",IF(ISBLANK(H64),'|'!B$58,""))),IF(ISBLANK(H64),'|'!B$58,"")))</f>
      </c>
    </row>
    <row r="65" spans="1:9" ht="14.25">
      <c r="A65" s="172"/>
      <c r="B65" s="52" t="s">
        <v>88</v>
      </c>
      <c r="C65" s="42"/>
      <c r="D65" s="42"/>
      <c r="E65" s="42"/>
      <c r="F65" s="32" t="str">
        <f t="shared" si="2"/>
        <v>-</v>
      </c>
      <c r="G65" s="43"/>
      <c r="H65" s="33"/>
      <c r="I65" s="44">
        <f>IF(ISBLANK(E65),"",IF(AND(OR(F65&gt;=2,F65&lt;=-2),OR((D65-E65)&gt;=1000,(D65-E65)&lt;=-1000)),IF(ISBLANK(G65),IF(ISBLANK(H65),'|'!B$57,'|'!B$56),IF(ISBLANK(E65),"",IF(ISBLANK(H65),'|'!B$58,""))),IF(ISBLANK(H65),'|'!B$58,"")))</f>
      </c>
    </row>
    <row r="66" spans="1:9" ht="14.25">
      <c r="A66" s="172"/>
      <c r="B66" s="52" t="s">
        <v>94</v>
      </c>
      <c r="C66" s="42"/>
      <c r="D66" s="42"/>
      <c r="E66" s="42"/>
      <c r="F66" s="32" t="str">
        <f t="shared" si="2"/>
        <v>-</v>
      </c>
      <c r="G66" s="43"/>
      <c r="H66" s="33"/>
      <c r="I66" s="44">
        <f>IF(ISBLANK(E66),"",IF(AND(OR(F66&gt;=2,F66&lt;=-2),OR((D66-E66)&gt;=1000,(D66-E66)&lt;=-1000)),IF(ISBLANK(G66),IF(ISBLANK(H66),'|'!B$57,'|'!B$56),IF(ISBLANK(E66),"",IF(ISBLANK(H66),'|'!B$58,""))),IF(ISBLANK(H66),'|'!B$58,"")))</f>
      </c>
    </row>
    <row r="67" spans="1:9" ht="14.25">
      <c r="A67" s="172"/>
      <c r="B67" s="52" t="s">
        <v>39</v>
      </c>
      <c r="C67" s="42"/>
      <c r="D67" s="42"/>
      <c r="E67" s="42"/>
      <c r="F67" s="32" t="str">
        <f t="shared" si="2"/>
        <v>-</v>
      </c>
      <c r="G67" s="43"/>
      <c r="H67" s="33"/>
      <c r="I67" s="44">
        <f>IF(ISBLANK(E67),"",IF(AND(OR(F67&gt;=2,F67&lt;=-2),OR((D67-E67)&gt;=1000,(D67-E67)&lt;=-1000)),IF(ISBLANK(G67),IF(ISBLANK(H67),'|'!B$57,'|'!B$56),IF(ISBLANK(E67),"",IF(ISBLANK(H67),'|'!B$58,""))),IF(ISBLANK(H67),'|'!B$58,"")))</f>
      </c>
    </row>
    <row r="68" spans="1:9" ht="14.25">
      <c r="A68" s="172"/>
      <c r="B68" s="33"/>
      <c r="C68" s="42"/>
      <c r="D68" s="42"/>
      <c r="E68" s="42"/>
      <c r="F68" s="32" t="str">
        <f t="shared" si="2"/>
        <v>-</v>
      </c>
      <c r="G68" s="43"/>
      <c r="H68" s="33"/>
      <c r="I68" s="44">
        <f>IF(ISBLANK(E68),"",IF(AND(OR(F68&gt;=2,F68&lt;=-2),OR((D68-E68)&gt;=1000,(D68-E68)&lt;=-1000)),IF(ISBLANK(G68),IF(ISBLANK(H68),'|'!B$57,'|'!B$56),IF(ISBLANK(E68),"",IF(ISBLANK(H68),'|'!B$58,""))),IF(ISBLANK(H68),'|'!B$58,"")))</f>
      </c>
    </row>
    <row r="69" spans="1:9" ht="14.25">
      <c r="A69" s="172"/>
      <c r="B69" s="52" t="s">
        <v>139</v>
      </c>
      <c r="C69" s="42"/>
      <c r="D69" s="42"/>
      <c r="E69" s="42"/>
      <c r="F69" s="32" t="str">
        <f t="shared" si="2"/>
        <v>-</v>
      </c>
      <c r="G69" s="43"/>
      <c r="H69" s="33"/>
      <c r="I69" s="44">
        <f>IF(ISBLANK(E69),"",IF(AND(OR(F69&gt;=2,F69&lt;=-2),OR((D69-E69)&gt;=1000,(D69-E69)&lt;=-1000)),IF(ISBLANK(G69),IF(ISBLANK(H69),'|'!B$57,'|'!B$56),IF(ISBLANK(E69),"",IF(ISBLANK(H69),'|'!B$58,""))),IF(ISBLANK(H69),'|'!B$58,"")))</f>
      </c>
    </row>
    <row r="70" spans="1:7" ht="14.25">
      <c r="A70" s="172"/>
      <c r="B70" s="27" t="s">
        <v>24</v>
      </c>
      <c r="C70" s="28">
        <f ca="1">SUM(C62:OFFSET(C70,-1,0))</f>
        <v>0</v>
      </c>
      <c r="D70" s="28">
        <f ca="1">SUM(D62:OFFSET(D70,-1,0))</f>
        <v>0</v>
      </c>
      <c r="E70" s="28">
        <f ca="1">SUM(E62:OFFSET(E70,-1,0))</f>
        <v>0</v>
      </c>
      <c r="F70" s="32" t="str">
        <f t="shared" si="2"/>
        <v>-</v>
      </c>
      <c r="G70" s="46"/>
    </row>
    <row r="71" spans="3:6" ht="14.25">
      <c r="C71" s="47"/>
      <c r="D71" s="47"/>
      <c r="E71" s="47"/>
      <c r="F71" s="53"/>
    </row>
    <row r="72" spans="2:6" ht="14.25">
      <c r="B72" s="38" t="s">
        <v>33</v>
      </c>
      <c r="C72" s="47"/>
      <c r="D72" s="47"/>
      <c r="E72" s="47"/>
      <c r="F72" s="53"/>
    </row>
    <row r="73" spans="2:7" ht="14.25">
      <c r="B73" s="27" t="s">
        <v>24</v>
      </c>
      <c r="C73" s="28">
        <f>C59+C70</f>
        <v>0</v>
      </c>
      <c r="D73" s="28">
        <f>D59+D70</f>
        <v>0</v>
      </c>
      <c r="E73" s="28">
        <f>E59+E70</f>
        <v>0</v>
      </c>
      <c r="F73" s="32" t="str">
        <f>IF(OR(D75=0,E75=0),"-",E75/D75*100-100)</f>
        <v>-</v>
      </c>
      <c r="G73" s="46"/>
    </row>
    <row r="74" spans="3:6" ht="14.25">
      <c r="C74" s="47"/>
      <c r="D74" s="47"/>
      <c r="E74" s="47"/>
      <c r="F74" s="53"/>
    </row>
    <row r="75" spans="2:7" ht="28.5">
      <c r="B75" s="113" t="s">
        <v>138</v>
      </c>
      <c r="C75" s="34">
        <f>C73-C47</f>
        <v>0</v>
      </c>
      <c r="D75" s="34">
        <f>IF(ISBLANK(D69),D47-D73,D73-D47)</f>
        <v>0</v>
      </c>
      <c r="E75" s="34">
        <f>E47-E73</f>
        <v>0</v>
      </c>
      <c r="F75" s="54" t="str">
        <f>IF(OR(D75=0,E75=0),"-",E75/D75*100-100)</f>
        <v>-</v>
      </c>
      <c r="G75" s="46"/>
    </row>
    <row r="89" spans="3:8" ht="14.25">
      <c r="C89" s="151" t="s">
        <v>102</v>
      </c>
      <c r="D89" s="151" t="s">
        <v>58</v>
      </c>
      <c r="H89" s="151" t="s">
        <v>61</v>
      </c>
    </row>
    <row r="90" spans="3:8" ht="14.25">
      <c r="C90" s="151" t="s">
        <v>101</v>
      </c>
      <c r="D90" s="151" t="s">
        <v>59</v>
      </c>
      <c r="H90" s="151" t="s">
        <v>62</v>
      </c>
    </row>
    <row r="91" ht="14.25">
      <c r="H91" s="151"/>
    </row>
    <row r="92" ht="14.25">
      <c r="H92" s="151"/>
    </row>
    <row r="93" ht="14.25">
      <c r="H93" s="151" t="s">
        <v>72</v>
      </c>
    </row>
  </sheetData>
  <sheetProtection password="CDA9" sheet="1" objects="1" scenarios="1"/>
  <mergeCells count="14">
    <mergeCell ref="C1:G1"/>
    <mergeCell ref="C2:G2"/>
    <mergeCell ref="C5:G5"/>
    <mergeCell ref="A62:A70"/>
    <mergeCell ref="A41:A44"/>
    <mergeCell ref="A9:A38"/>
    <mergeCell ref="A53:A59"/>
    <mergeCell ref="A1:B1"/>
    <mergeCell ref="A2:B2"/>
    <mergeCell ref="A5:B5"/>
    <mergeCell ref="A3:B3"/>
    <mergeCell ref="C3:G3"/>
    <mergeCell ref="A4:B4"/>
    <mergeCell ref="C4:G4"/>
  </mergeCells>
  <dataValidations count="3">
    <dataValidation type="list" allowBlank="1" showInputMessage="1" showErrorMessage="1" sqref="C3:G3">
      <formula1>$D$89:$D$90</formula1>
    </dataValidation>
    <dataValidation type="list" allowBlank="1" showInputMessage="1" showErrorMessage="1" sqref="C4:G4">
      <formula1>$C$89:$C$90</formula1>
    </dataValidation>
    <dataValidation type="list" allowBlank="1" showInputMessage="1" showErrorMessage="1" sqref="H62:H69">
      <formula1>$H$89:$H$90</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sheetPr codeName="Tabelle3">
    <tabColor theme="6" tint="0.39998000860214233"/>
    <pageSetUpPr fitToPage="1"/>
  </sheetPr>
  <dimension ref="A2:K56"/>
  <sheetViews>
    <sheetView zoomScale="90" zoomScaleNormal="90" zoomScalePageLayoutView="0" workbookViewId="0" topLeftCell="A1">
      <selection activeCell="A15" sqref="A15:D15"/>
    </sheetView>
  </sheetViews>
  <sheetFormatPr defaultColWidth="11.421875" defaultRowHeight="15"/>
  <cols>
    <col min="1" max="1" width="13.00390625" style="37" customWidth="1"/>
    <col min="2" max="2" width="37.140625" style="37" customWidth="1"/>
    <col min="3" max="3" width="54.28125" style="37" customWidth="1"/>
    <col min="4" max="4" width="28.140625" style="37" customWidth="1"/>
    <col min="5" max="5" width="9.00390625" style="37" customWidth="1"/>
    <col min="6" max="6" width="22.00390625" style="37" customWidth="1"/>
    <col min="7" max="7" width="26.57421875" style="37" customWidth="1"/>
    <col min="8" max="8" width="21.421875" style="37" customWidth="1"/>
    <col min="9" max="9" width="11.421875" style="37" customWidth="1"/>
    <col min="10" max="10" width="15.7109375" style="37" customWidth="1"/>
    <col min="11" max="11" width="13.7109375" style="37" customWidth="1"/>
    <col min="12" max="17" width="11.421875" style="37" customWidth="1"/>
    <col min="18" max="16384" width="11.421875" style="37" customWidth="1"/>
  </cols>
  <sheetData>
    <row r="1" ht="15" thickBot="1"/>
    <row r="2" spans="1:11" ht="15" thickBot="1">
      <c r="A2" s="1"/>
      <c r="B2" s="1"/>
      <c r="C2" s="1"/>
      <c r="D2" s="1"/>
      <c r="E2" s="1"/>
      <c r="F2" s="1"/>
      <c r="G2" s="1"/>
      <c r="H2" s="187" t="str">
        <f>Finanzplan!$C$5-1&amp;" (PLAN Vorjahr)"</f>
        <v>2022 (PLAN Vorjahr)</v>
      </c>
      <c r="I2" s="188"/>
      <c r="J2" s="180" t="str">
        <f>"Vergleich "&amp;RIGHT(Finanzplan!$C$5-1,LEN(Finanzplan!$C$5-1)-2)&amp;"/"&amp;RIGHT(Finanzplan!$C$5,LEN(Finanzplan!$C$5)-2)</f>
        <v>Vergleich 22/23</v>
      </c>
      <c r="K2" s="181"/>
    </row>
    <row r="3" spans="1:11" s="40" customFormat="1" ht="44.25" customHeight="1" thickBot="1">
      <c r="A3" s="9"/>
      <c r="B3" s="114" t="s">
        <v>119</v>
      </c>
      <c r="C3" s="56" t="s">
        <v>95</v>
      </c>
      <c r="D3" s="56" t="s">
        <v>17</v>
      </c>
      <c r="E3" s="56" t="str">
        <f>"W-ST "&amp;Finanzplan!$C$5</f>
        <v>W-ST 2023</v>
      </c>
      <c r="F3" s="57" t="s">
        <v>71</v>
      </c>
      <c r="G3" s="56" t="s">
        <v>18</v>
      </c>
      <c r="H3" s="59" t="str">
        <f>"Lohnkosten inkl. LNK "&amp;Finanzplan!$C$5-1&amp;" (Vorjahr)"</f>
        <v>Lohnkosten inkl. LNK 2022 (Vorjahr)</v>
      </c>
      <c r="I3" s="60" t="str">
        <f>"W-ST "&amp;Finanzplan!$C$5-1&amp;" (Vorjahr)"</f>
        <v>W-ST 2022 (Vorjahr)</v>
      </c>
      <c r="J3" s="61" t="s">
        <v>55</v>
      </c>
      <c r="K3" s="62" t="s">
        <v>49</v>
      </c>
    </row>
    <row r="4" spans="1:11" ht="15" customHeight="1">
      <c r="A4" s="189" t="s">
        <v>14</v>
      </c>
      <c r="B4" s="63"/>
      <c r="C4" s="117"/>
      <c r="D4" s="139"/>
      <c r="E4" s="122"/>
      <c r="F4" s="125"/>
      <c r="G4" s="65"/>
      <c r="H4" s="129"/>
      <c r="I4" s="67"/>
      <c r="J4" s="68">
        <f>G4-H4</f>
        <v>0</v>
      </c>
      <c r="K4" s="182"/>
    </row>
    <row r="5" spans="1:11" ht="14.25">
      <c r="A5" s="190"/>
      <c r="B5" s="69"/>
      <c r="C5" s="73"/>
      <c r="D5" s="137"/>
      <c r="E5" s="123"/>
      <c r="F5" s="93"/>
      <c r="G5" s="71"/>
      <c r="H5" s="130"/>
      <c r="I5" s="74"/>
      <c r="J5" s="68">
        <f aca="true" t="shared" si="0" ref="J5:J13">G5-H5</f>
        <v>0</v>
      </c>
      <c r="K5" s="183"/>
    </row>
    <row r="6" spans="1:11" ht="14.25">
      <c r="A6" s="190"/>
      <c r="B6" s="69"/>
      <c r="C6" s="73"/>
      <c r="D6" s="137"/>
      <c r="E6" s="123"/>
      <c r="F6" s="93"/>
      <c r="G6" s="71"/>
      <c r="H6" s="130"/>
      <c r="I6" s="74"/>
      <c r="J6" s="68">
        <f t="shared" si="0"/>
        <v>0</v>
      </c>
      <c r="K6" s="183"/>
    </row>
    <row r="7" spans="1:11" ht="14.25">
      <c r="A7" s="190"/>
      <c r="B7" s="69"/>
      <c r="C7" s="73"/>
      <c r="D7" s="137"/>
      <c r="E7" s="123"/>
      <c r="F7" s="93"/>
      <c r="G7" s="71"/>
      <c r="H7" s="130"/>
      <c r="I7" s="74"/>
      <c r="J7" s="68">
        <f t="shared" si="0"/>
        <v>0</v>
      </c>
      <c r="K7" s="183"/>
    </row>
    <row r="8" spans="1:11" ht="14.25">
      <c r="A8" s="190"/>
      <c r="B8" s="69"/>
      <c r="C8" s="73"/>
      <c r="D8" s="137"/>
      <c r="E8" s="123"/>
      <c r="F8" s="93"/>
      <c r="G8" s="71"/>
      <c r="H8" s="130"/>
      <c r="I8" s="74"/>
      <c r="J8" s="68">
        <f t="shared" si="0"/>
        <v>0</v>
      </c>
      <c r="K8" s="183"/>
    </row>
    <row r="9" spans="1:11" ht="14.25">
      <c r="A9" s="190"/>
      <c r="B9" s="69"/>
      <c r="C9" s="73"/>
      <c r="D9" s="137"/>
      <c r="E9" s="123"/>
      <c r="F9" s="93"/>
      <c r="G9" s="71"/>
      <c r="H9" s="130"/>
      <c r="I9" s="74"/>
      <c r="J9" s="68">
        <f t="shared" si="0"/>
        <v>0</v>
      </c>
      <c r="K9" s="183"/>
    </row>
    <row r="10" spans="1:11" ht="14.25">
      <c r="A10" s="190"/>
      <c r="B10" s="69"/>
      <c r="C10" s="73"/>
      <c r="D10" s="137"/>
      <c r="E10" s="123"/>
      <c r="F10" s="93"/>
      <c r="G10" s="71"/>
      <c r="H10" s="130"/>
      <c r="I10" s="74"/>
      <c r="J10" s="68">
        <f t="shared" si="0"/>
        <v>0</v>
      </c>
      <c r="K10" s="183"/>
    </row>
    <row r="11" spans="1:11" ht="14.25">
      <c r="A11" s="190"/>
      <c r="B11" s="69"/>
      <c r="C11" s="73"/>
      <c r="D11" s="137"/>
      <c r="E11" s="123"/>
      <c r="F11" s="93"/>
      <c r="G11" s="71"/>
      <c r="H11" s="130"/>
      <c r="I11" s="74"/>
      <c r="J11" s="68">
        <f t="shared" si="0"/>
        <v>0</v>
      </c>
      <c r="K11" s="183"/>
    </row>
    <row r="12" spans="1:11" ht="14.25">
      <c r="A12" s="190"/>
      <c r="B12" s="69"/>
      <c r="C12" s="73"/>
      <c r="D12" s="137"/>
      <c r="E12" s="123"/>
      <c r="F12" s="93"/>
      <c r="G12" s="71"/>
      <c r="H12" s="130"/>
      <c r="I12" s="74"/>
      <c r="J12" s="68">
        <f t="shared" si="0"/>
        <v>0</v>
      </c>
      <c r="K12" s="183"/>
    </row>
    <row r="13" spans="1:11" ht="15" thickBot="1">
      <c r="A13" s="191"/>
      <c r="B13" s="75"/>
      <c r="C13" s="78"/>
      <c r="D13" s="138"/>
      <c r="E13" s="124"/>
      <c r="F13" s="104"/>
      <c r="G13" s="128"/>
      <c r="H13" s="131"/>
      <c r="I13" s="79"/>
      <c r="J13" s="68">
        <f t="shared" si="0"/>
        <v>0</v>
      </c>
      <c r="K13" s="184"/>
    </row>
    <row r="14" spans="1:11" ht="15" thickBot="1">
      <c r="A14" s="192" t="s">
        <v>19</v>
      </c>
      <c r="B14" s="167"/>
      <c r="C14" s="167"/>
      <c r="D14" s="167"/>
      <c r="E14" s="80">
        <f>SUM(E4:E13)</f>
        <v>0</v>
      </c>
      <c r="F14" s="80"/>
      <c r="G14" s="81">
        <f ca="1">SUM(G4:OFFSET(G14,-1,0))</f>
        <v>0</v>
      </c>
      <c r="H14" s="82">
        <f ca="1">SUM(H4:OFFSET(H14,-1,0))</f>
        <v>0</v>
      </c>
      <c r="I14" s="82">
        <f ca="1">SUM(I4:OFFSET(I14,-1,0))</f>
        <v>0</v>
      </c>
      <c r="J14" s="83">
        <f>G14-H14</f>
        <v>0</v>
      </c>
      <c r="K14" s="84" t="str">
        <f>IF(OR(H14=0,G14=0),"-",G14/H14*100-100)</f>
        <v>-</v>
      </c>
    </row>
    <row r="15" spans="1:11" ht="14.25">
      <c r="A15" s="167"/>
      <c r="B15" s="167"/>
      <c r="C15" s="167"/>
      <c r="D15" s="167"/>
      <c r="E15" s="38"/>
      <c r="F15" s="38"/>
      <c r="G15" s="119"/>
      <c r="H15" s="193"/>
      <c r="I15" s="193"/>
      <c r="J15" s="85"/>
      <c r="K15" s="86"/>
    </row>
    <row r="16" spans="1:11" ht="15" thickBot="1">
      <c r="A16" s="87"/>
      <c r="B16" s="87"/>
      <c r="C16" s="87"/>
      <c r="D16" s="87"/>
      <c r="E16" s="38"/>
      <c r="F16" s="38"/>
      <c r="G16" s="88"/>
      <c r="H16" s="88"/>
      <c r="J16" s="85"/>
      <c r="K16" s="86"/>
    </row>
    <row r="17" spans="2:11" ht="15" thickBot="1">
      <c r="B17" s="1"/>
      <c r="C17" s="1"/>
      <c r="D17" s="1"/>
      <c r="E17" s="1"/>
      <c r="F17" s="1"/>
      <c r="G17" s="1"/>
      <c r="H17" s="187" t="str">
        <f>Finanzplan!$C$5-1&amp;" (PLAN Vorjahr)"</f>
        <v>2022 (PLAN Vorjahr)</v>
      </c>
      <c r="I17" s="188"/>
      <c r="J17" s="180" t="str">
        <f>"Vergleich "&amp;RIGHT(Finanzplan!$C$5-1,LEN(Finanzplan!$C$5-1)-2)&amp;"/"&amp;RIGHT(Finanzplan!$C$5,LEN(Finanzplan!$C$5)-2)</f>
        <v>Vergleich 22/23</v>
      </c>
      <c r="K17" s="181"/>
    </row>
    <row r="18" spans="2:11" ht="43.5" customHeight="1" thickBot="1">
      <c r="B18" s="115" t="s">
        <v>119</v>
      </c>
      <c r="C18" s="89" t="s">
        <v>96</v>
      </c>
      <c r="D18" s="56" t="s">
        <v>17</v>
      </c>
      <c r="E18" s="56" t="str">
        <f>"W-ST "&amp;Finanzplan!$C$5</f>
        <v>W-ST 2023</v>
      </c>
      <c r="F18" s="57" t="s">
        <v>71</v>
      </c>
      <c r="G18" s="58" t="s">
        <v>18</v>
      </c>
      <c r="H18" s="118" t="str">
        <f>" Lohnkosten inkl. LNK "&amp;Finanzplan!$C$5-1&amp;" (Vorjahr)"</f>
        <v> Lohnkosten inkl. LNK 2022 (Vorjahr)</v>
      </c>
      <c r="I18" s="60" t="str">
        <f>"W-ST "&amp;Finanzplan!$C$5-1&amp;" (Vorjahr)"</f>
        <v>W-ST 2022 (Vorjahr)</v>
      </c>
      <c r="J18" s="61" t="s">
        <v>55</v>
      </c>
      <c r="K18" s="90" t="s">
        <v>49</v>
      </c>
    </row>
    <row r="19" spans="1:11" ht="15" customHeight="1">
      <c r="A19" s="189" t="s">
        <v>89</v>
      </c>
      <c r="B19" s="66"/>
      <c r="C19" s="64"/>
      <c r="D19" s="91"/>
      <c r="E19" s="92"/>
      <c r="F19" s="92"/>
      <c r="G19" s="126"/>
      <c r="H19" s="129"/>
      <c r="I19" s="67"/>
      <c r="J19" s="68">
        <f>G19-H19</f>
        <v>0</v>
      </c>
      <c r="K19" s="185"/>
    </row>
    <row r="20" spans="1:11" ht="14.25">
      <c r="A20" s="190"/>
      <c r="B20" s="72"/>
      <c r="C20" s="33"/>
      <c r="D20" s="70"/>
      <c r="E20" s="93"/>
      <c r="F20" s="93"/>
      <c r="G20" s="71"/>
      <c r="H20" s="130"/>
      <c r="I20" s="74"/>
      <c r="J20" s="68">
        <f aca="true" t="shared" si="1" ref="J20:J54">G20-H20</f>
        <v>0</v>
      </c>
      <c r="K20" s="186"/>
    </row>
    <row r="21" spans="1:11" ht="14.25">
      <c r="A21" s="190"/>
      <c r="B21" s="72"/>
      <c r="C21" s="33"/>
      <c r="D21" s="94"/>
      <c r="E21" s="93"/>
      <c r="F21" s="93"/>
      <c r="G21" s="71"/>
      <c r="H21" s="130"/>
      <c r="I21" s="74"/>
      <c r="J21" s="68">
        <f t="shared" si="1"/>
        <v>0</v>
      </c>
      <c r="K21" s="186"/>
    </row>
    <row r="22" spans="1:11" ht="14.25">
      <c r="A22" s="190"/>
      <c r="B22" s="72"/>
      <c r="C22" s="33"/>
      <c r="D22" s="70"/>
      <c r="E22" s="93"/>
      <c r="F22" s="93"/>
      <c r="G22" s="71"/>
      <c r="H22" s="130"/>
      <c r="I22" s="74"/>
      <c r="J22" s="68">
        <f t="shared" si="1"/>
        <v>0</v>
      </c>
      <c r="K22" s="186"/>
    </row>
    <row r="23" spans="1:11" ht="14.25">
      <c r="A23" s="190"/>
      <c r="B23" s="72"/>
      <c r="C23" s="33"/>
      <c r="D23" s="70"/>
      <c r="E23" s="93"/>
      <c r="F23" s="93"/>
      <c r="G23" s="71"/>
      <c r="H23" s="130"/>
      <c r="I23" s="74"/>
      <c r="J23" s="68">
        <f t="shared" si="1"/>
        <v>0</v>
      </c>
      <c r="K23" s="186"/>
    </row>
    <row r="24" spans="1:11" ht="14.25">
      <c r="A24" s="190"/>
      <c r="B24" s="72"/>
      <c r="C24" s="33"/>
      <c r="D24" s="70"/>
      <c r="E24" s="93"/>
      <c r="F24" s="93"/>
      <c r="G24" s="71"/>
      <c r="H24" s="130"/>
      <c r="I24" s="74"/>
      <c r="J24" s="68">
        <f t="shared" si="1"/>
        <v>0</v>
      </c>
      <c r="K24" s="186"/>
    </row>
    <row r="25" spans="1:11" ht="14.25">
      <c r="A25" s="190"/>
      <c r="B25" s="72"/>
      <c r="C25" s="33"/>
      <c r="D25" s="70"/>
      <c r="E25" s="93"/>
      <c r="F25" s="93"/>
      <c r="G25" s="71"/>
      <c r="H25" s="130"/>
      <c r="I25" s="74"/>
      <c r="J25" s="68">
        <f t="shared" si="1"/>
        <v>0</v>
      </c>
      <c r="K25" s="186"/>
    </row>
    <row r="26" spans="1:11" ht="14.25">
      <c r="A26" s="190"/>
      <c r="B26" s="72"/>
      <c r="C26" s="33"/>
      <c r="D26" s="70"/>
      <c r="E26" s="93"/>
      <c r="F26" s="93"/>
      <c r="G26" s="71"/>
      <c r="H26" s="130"/>
      <c r="I26" s="74"/>
      <c r="J26" s="68">
        <f t="shared" si="1"/>
        <v>0</v>
      </c>
      <c r="K26" s="186"/>
    </row>
    <row r="27" spans="1:11" ht="14.25">
      <c r="A27" s="190"/>
      <c r="B27" s="72"/>
      <c r="C27" s="33"/>
      <c r="D27" s="70"/>
      <c r="E27" s="93"/>
      <c r="F27" s="93"/>
      <c r="G27" s="71"/>
      <c r="H27" s="130"/>
      <c r="I27" s="74"/>
      <c r="J27" s="68">
        <f t="shared" si="1"/>
        <v>0</v>
      </c>
      <c r="K27" s="186"/>
    </row>
    <row r="28" spans="1:11" ht="14.25">
      <c r="A28" s="190"/>
      <c r="B28" s="72"/>
      <c r="C28" s="33"/>
      <c r="D28" s="70"/>
      <c r="E28" s="93"/>
      <c r="F28" s="93"/>
      <c r="G28" s="71"/>
      <c r="H28" s="130"/>
      <c r="I28" s="74"/>
      <c r="J28" s="68">
        <f t="shared" si="1"/>
        <v>0</v>
      </c>
      <c r="K28" s="186"/>
    </row>
    <row r="29" spans="1:11" ht="14.25">
      <c r="A29" s="190"/>
      <c r="B29" s="72"/>
      <c r="C29" s="33"/>
      <c r="D29" s="70"/>
      <c r="E29" s="93"/>
      <c r="F29" s="93"/>
      <c r="G29" s="71"/>
      <c r="H29" s="130"/>
      <c r="I29" s="74"/>
      <c r="J29" s="68">
        <f t="shared" si="1"/>
        <v>0</v>
      </c>
      <c r="K29" s="186"/>
    </row>
    <row r="30" spans="1:11" ht="14.25">
      <c r="A30" s="190"/>
      <c r="B30" s="72"/>
      <c r="C30" s="33"/>
      <c r="D30" s="70"/>
      <c r="E30" s="93"/>
      <c r="F30" s="93"/>
      <c r="G30" s="71"/>
      <c r="H30" s="130"/>
      <c r="I30" s="74"/>
      <c r="J30" s="68">
        <f t="shared" si="1"/>
        <v>0</v>
      </c>
      <c r="K30" s="186"/>
    </row>
    <row r="31" spans="1:11" ht="14.25">
      <c r="A31" s="190"/>
      <c r="B31" s="72"/>
      <c r="C31" s="33"/>
      <c r="D31" s="70"/>
      <c r="E31" s="93"/>
      <c r="F31" s="93"/>
      <c r="G31" s="71"/>
      <c r="H31" s="130"/>
      <c r="I31" s="74"/>
      <c r="J31" s="68">
        <f t="shared" si="1"/>
        <v>0</v>
      </c>
      <c r="K31" s="186"/>
    </row>
    <row r="32" spans="1:11" ht="14.25">
      <c r="A32" s="190"/>
      <c r="B32" s="72"/>
      <c r="C32" s="33"/>
      <c r="D32" s="70"/>
      <c r="E32" s="93"/>
      <c r="F32" s="93"/>
      <c r="G32" s="71"/>
      <c r="H32" s="130"/>
      <c r="I32" s="74"/>
      <c r="J32" s="68">
        <f t="shared" si="1"/>
        <v>0</v>
      </c>
      <c r="K32" s="186"/>
    </row>
    <row r="33" spans="1:11" ht="14.25">
      <c r="A33" s="190"/>
      <c r="B33" s="72"/>
      <c r="C33" s="33"/>
      <c r="D33" s="70"/>
      <c r="E33" s="93"/>
      <c r="F33" s="93"/>
      <c r="G33" s="71"/>
      <c r="H33" s="130"/>
      <c r="I33" s="74"/>
      <c r="J33" s="68">
        <f t="shared" si="1"/>
        <v>0</v>
      </c>
      <c r="K33" s="186"/>
    </row>
    <row r="34" spans="1:11" ht="14.25">
      <c r="A34" s="190"/>
      <c r="B34" s="72"/>
      <c r="C34" s="33"/>
      <c r="D34" s="70"/>
      <c r="E34" s="93"/>
      <c r="F34" s="93"/>
      <c r="G34" s="71"/>
      <c r="H34" s="130"/>
      <c r="I34" s="74"/>
      <c r="J34" s="68">
        <f t="shared" si="1"/>
        <v>0</v>
      </c>
      <c r="K34" s="186"/>
    </row>
    <row r="35" spans="1:11" ht="14.25">
      <c r="A35" s="190"/>
      <c r="B35" s="72"/>
      <c r="C35" s="33"/>
      <c r="D35" s="70"/>
      <c r="E35" s="93"/>
      <c r="F35" s="93"/>
      <c r="G35" s="71"/>
      <c r="H35" s="130"/>
      <c r="I35" s="74"/>
      <c r="J35" s="68">
        <f t="shared" si="1"/>
        <v>0</v>
      </c>
      <c r="K35" s="186"/>
    </row>
    <row r="36" spans="1:11" ht="14.25">
      <c r="A36" s="190"/>
      <c r="B36" s="72"/>
      <c r="C36" s="33"/>
      <c r="D36" s="70"/>
      <c r="E36" s="93"/>
      <c r="F36" s="93"/>
      <c r="G36" s="71"/>
      <c r="H36" s="130"/>
      <c r="I36" s="74"/>
      <c r="J36" s="68">
        <f t="shared" si="1"/>
        <v>0</v>
      </c>
      <c r="K36" s="186"/>
    </row>
    <row r="37" spans="1:11" ht="14.25">
      <c r="A37" s="190"/>
      <c r="B37" s="72"/>
      <c r="C37" s="33"/>
      <c r="D37" s="70"/>
      <c r="E37" s="93"/>
      <c r="F37" s="93"/>
      <c r="G37" s="71"/>
      <c r="H37" s="130"/>
      <c r="I37" s="74"/>
      <c r="J37" s="68">
        <f t="shared" si="1"/>
        <v>0</v>
      </c>
      <c r="K37" s="186"/>
    </row>
    <row r="38" spans="1:11" ht="14.25">
      <c r="A38" s="190"/>
      <c r="B38" s="72"/>
      <c r="C38" s="33"/>
      <c r="D38" s="70"/>
      <c r="E38" s="93"/>
      <c r="F38" s="93"/>
      <c r="G38" s="71"/>
      <c r="H38" s="130"/>
      <c r="I38" s="74"/>
      <c r="J38" s="68">
        <f t="shared" si="1"/>
        <v>0</v>
      </c>
      <c r="K38" s="186"/>
    </row>
    <row r="39" spans="1:11" ht="14.25">
      <c r="A39" s="190"/>
      <c r="B39" s="72"/>
      <c r="C39" s="33"/>
      <c r="D39" s="70"/>
      <c r="E39" s="93"/>
      <c r="F39" s="93"/>
      <c r="G39" s="71"/>
      <c r="H39" s="130"/>
      <c r="I39" s="74"/>
      <c r="J39" s="68">
        <f t="shared" si="1"/>
        <v>0</v>
      </c>
      <c r="K39" s="186"/>
    </row>
    <row r="40" spans="1:11" ht="14.25">
      <c r="A40" s="190"/>
      <c r="B40" s="72"/>
      <c r="C40" s="33"/>
      <c r="D40" s="70"/>
      <c r="E40" s="93"/>
      <c r="F40" s="93"/>
      <c r="G40" s="71"/>
      <c r="H40" s="130"/>
      <c r="I40" s="74"/>
      <c r="J40" s="68">
        <f t="shared" si="1"/>
        <v>0</v>
      </c>
      <c r="K40" s="186"/>
    </row>
    <row r="41" spans="1:11" ht="14.25">
      <c r="A41" s="190"/>
      <c r="B41" s="72"/>
      <c r="C41" s="33"/>
      <c r="D41" s="70"/>
      <c r="E41" s="93"/>
      <c r="F41" s="93"/>
      <c r="G41" s="71"/>
      <c r="H41" s="130"/>
      <c r="I41" s="74"/>
      <c r="J41" s="68">
        <f t="shared" si="1"/>
        <v>0</v>
      </c>
      <c r="K41" s="186"/>
    </row>
    <row r="42" spans="1:11" ht="14.25">
      <c r="A42" s="190"/>
      <c r="B42" s="72"/>
      <c r="C42" s="33"/>
      <c r="D42" s="70"/>
      <c r="E42" s="93"/>
      <c r="F42" s="93"/>
      <c r="G42" s="71"/>
      <c r="H42" s="130"/>
      <c r="I42" s="74"/>
      <c r="J42" s="68">
        <f t="shared" si="1"/>
        <v>0</v>
      </c>
      <c r="K42" s="186"/>
    </row>
    <row r="43" spans="1:11" ht="14.25">
      <c r="A43" s="190"/>
      <c r="B43" s="72"/>
      <c r="C43" s="33"/>
      <c r="D43" s="70"/>
      <c r="E43" s="93"/>
      <c r="F43" s="93"/>
      <c r="G43" s="71"/>
      <c r="H43" s="130"/>
      <c r="I43" s="74"/>
      <c r="J43" s="68">
        <f t="shared" si="1"/>
        <v>0</v>
      </c>
      <c r="K43" s="186"/>
    </row>
    <row r="44" spans="1:11" ht="14.25">
      <c r="A44" s="190"/>
      <c r="B44" s="72"/>
      <c r="C44" s="33"/>
      <c r="D44" s="95"/>
      <c r="E44" s="96"/>
      <c r="F44" s="96"/>
      <c r="G44" s="71"/>
      <c r="H44" s="130"/>
      <c r="I44" s="97"/>
      <c r="J44" s="68">
        <f t="shared" si="1"/>
        <v>0</v>
      </c>
      <c r="K44" s="186"/>
    </row>
    <row r="45" spans="1:11" ht="14.25">
      <c r="A45" s="190"/>
      <c r="B45" s="72"/>
      <c r="C45" s="33"/>
      <c r="D45" s="95"/>
      <c r="E45" s="98"/>
      <c r="F45" s="98"/>
      <c r="G45" s="71"/>
      <c r="H45" s="130"/>
      <c r="I45" s="99"/>
      <c r="J45" s="68">
        <f t="shared" si="1"/>
        <v>0</v>
      </c>
      <c r="K45" s="186"/>
    </row>
    <row r="46" spans="1:11" ht="14.25">
      <c r="A46" s="190"/>
      <c r="B46" s="72"/>
      <c r="C46" s="33"/>
      <c r="D46" s="95"/>
      <c r="E46" s="98"/>
      <c r="F46" s="98"/>
      <c r="G46" s="71"/>
      <c r="H46" s="130"/>
      <c r="I46" s="99"/>
      <c r="J46" s="68">
        <f t="shared" si="1"/>
        <v>0</v>
      </c>
      <c r="K46" s="186"/>
    </row>
    <row r="47" spans="1:11" ht="14.25">
      <c r="A47" s="190"/>
      <c r="B47" s="100"/>
      <c r="C47" s="101"/>
      <c r="D47" s="102"/>
      <c r="E47" s="103"/>
      <c r="F47" s="103"/>
      <c r="G47" s="127"/>
      <c r="H47" s="130"/>
      <c r="I47" s="74"/>
      <c r="J47" s="68">
        <f t="shared" si="1"/>
        <v>0</v>
      </c>
      <c r="K47" s="186"/>
    </row>
    <row r="48" spans="1:11" ht="14.25">
      <c r="A48" s="190"/>
      <c r="B48" s="72"/>
      <c r="C48" s="33"/>
      <c r="D48" s="95"/>
      <c r="E48" s="96"/>
      <c r="F48" s="96"/>
      <c r="G48" s="71"/>
      <c r="H48" s="130"/>
      <c r="I48" s="74"/>
      <c r="J48" s="68">
        <f t="shared" si="1"/>
        <v>0</v>
      </c>
      <c r="K48" s="186"/>
    </row>
    <row r="49" spans="1:11" ht="14.25">
      <c r="A49" s="190"/>
      <c r="B49" s="72"/>
      <c r="C49" s="33"/>
      <c r="D49" s="95"/>
      <c r="E49" s="96"/>
      <c r="F49" s="96"/>
      <c r="G49" s="71"/>
      <c r="H49" s="130"/>
      <c r="I49" s="74"/>
      <c r="J49" s="68">
        <f t="shared" si="1"/>
        <v>0</v>
      </c>
      <c r="K49" s="186"/>
    </row>
    <row r="50" spans="1:11" ht="14.25">
      <c r="A50" s="190"/>
      <c r="B50" s="72"/>
      <c r="C50" s="33"/>
      <c r="D50" s="95"/>
      <c r="E50" s="96"/>
      <c r="F50" s="96"/>
      <c r="G50" s="71"/>
      <c r="H50" s="130"/>
      <c r="I50" s="74"/>
      <c r="J50" s="68">
        <f t="shared" si="1"/>
        <v>0</v>
      </c>
      <c r="K50" s="186"/>
    </row>
    <row r="51" spans="1:11" ht="14.25">
      <c r="A51" s="190"/>
      <c r="B51" s="72"/>
      <c r="C51" s="33"/>
      <c r="D51" s="70"/>
      <c r="E51" s="93"/>
      <c r="F51" s="93"/>
      <c r="G51" s="71"/>
      <c r="H51" s="130"/>
      <c r="I51" s="74"/>
      <c r="J51" s="68">
        <f t="shared" si="1"/>
        <v>0</v>
      </c>
      <c r="K51" s="186"/>
    </row>
    <row r="52" spans="1:11" ht="14.25">
      <c r="A52" s="190"/>
      <c r="B52" s="72"/>
      <c r="C52" s="33"/>
      <c r="D52" s="33"/>
      <c r="E52" s="93"/>
      <c r="F52" s="93"/>
      <c r="G52" s="71"/>
      <c r="H52" s="130"/>
      <c r="I52" s="74"/>
      <c r="J52" s="68">
        <f t="shared" si="1"/>
        <v>0</v>
      </c>
      <c r="K52" s="186"/>
    </row>
    <row r="53" spans="1:11" ht="14.25">
      <c r="A53" s="190"/>
      <c r="B53" s="72"/>
      <c r="C53" s="33"/>
      <c r="D53" s="70"/>
      <c r="E53" s="93"/>
      <c r="F53" s="93"/>
      <c r="G53" s="71"/>
      <c r="H53" s="131"/>
      <c r="I53" s="79"/>
      <c r="J53" s="68">
        <f t="shared" si="1"/>
        <v>0</v>
      </c>
      <c r="K53" s="186"/>
    </row>
    <row r="54" spans="1:11" ht="15" thickBot="1">
      <c r="A54" s="191"/>
      <c r="B54" s="77"/>
      <c r="C54" s="76"/>
      <c r="D54" s="76"/>
      <c r="E54" s="104"/>
      <c r="F54" s="104"/>
      <c r="G54" s="128"/>
      <c r="H54" s="132"/>
      <c r="I54" s="105"/>
      <c r="J54" s="68">
        <f t="shared" si="1"/>
        <v>0</v>
      </c>
      <c r="K54" s="186"/>
    </row>
    <row r="55" spans="1:11" ht="15" thickBot="1">
      <c r="A55" s="192" t="s">
        <v>93</v>
      </c>
      <c r="B55" s="167"/>
      <c r="C55" s="167"/>
      <c r="D55" s="167"/>
      <c r="E55" s="80">
        <f>SUM(E19:E54)</f>
        <v>0</v>
      </c>
      <c r="F55" s="80"/>
      <c r="G55" s="81">
        <f ca="1">SUM(G19:OFFSET(G55,-1,0))</f>
        <v>0</v>
      </c>
      <c r="H55" s="106">
        <f ca="1">SUM(H19:OFFSET(H55,-1,0))</f>
        <v>0</v>
      </c>
      <c r="I55" s="106">
        <f ca="1">SUM(I19:OFFSET(I55,-1,0))</f>
        <v>0</v>
      </c>
      <c r="J55" s="107">
        <f>G55-H55</f>
        <v>0</v>
      </c>
      <c r="K55" s="108" t="str">
        <f>IF(OR(H55=0,G55=0),"-",G55/H55*100-100)</f>
        <v>-</v>
      </c>
    </row>
    <row r="56" spans="1:11" ht="14.25">
      <c r="A56" s="7"/>
      <c r="B56" s="7"/>
      <c r="C56" s="7"/>
      <c r="D56" s="7"/>
      <c r="E56" s="7"/>
      <c r="F56" s="7"/>
      <c r="G56" s="120"/>
      <c r="H56" s="179"/>
      <c r="I56" s="179"/>
      <c r="J56" s="1"/>
      <c r="K56" s="1"/>
    </row>
  </sheetData>
  <sheetProtection password="CDA9" sheet="1" objects="1" scenarios="1"/>
  <mergeCells count="13">
    <mergeCell ref="A4:A13"/>
    <mergeCell ref="A19:A54"/>
    <mergeCell ref="A55:D55"/>
    <mergeCell ref="A14:D14"/>
    <mergeCell ref="A15:D15"/>
    <mergeCell ref="H15:I15"/>
    <mergeCell ref="H56:I56"/>
    <mergeCell ref="J17:K17"/>
    <mergeCell ref="J2:K2"/>
    <mergeCell ref="K4:K13"/>
    <mergeCell ref="K19:K54"/>
    <mergeCell ref="H2:I2"/>
    <mergeCell ref="H17:I17"/>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75" r:id="rId2"/>
  <headerFooter>
    <oddHeader>&amp;L&amp;A / &amp;D</oddHeader>
    <oddFooter>&amp;R&amp;P</oddFooter>
  </headerFooter>
  <legacyDrawing r:id="rId1"/>
</worksheet>
</file>

<file path=xl/worksheets/sheet4.xml><?xml version="1.0" encoding="utf-8"?>
<worksheet xmlns="http://schemas.openxmlformats.org/spreadsheetml/2006/main" xmlns:r="http://schemas.openxmlformats.org/officeDocument/2006/relationships">
  <sheetPr codeName="Tabelle4">
    <tabColor theme="6" tint="0.39998000860214233"/>
  </sheetPr>
  <dimension ref="A1:G67"/>
  <sheetViews>
    <sheetView zoomScale="90" zoomScaleNormal="90" zoomScalePageLayoutView="0" workbookViewId="0" topLeftCell="A34">
      <selection activeCell="E67" sqref="E67"/>
    </sheetView>
  </sheetViews>
  <sheetFormatPr defaultColWidth="11.421875" defaultRowHeight="15"/>
  <cols>
    <col min="1" max="1" width="11.57421875" style="1" customWidth="1"/>
    <col min="2" max="2" width="60.140625" style="1" customWidth="1"/>
    <col min="3" max="5" width="17.7109375" style="1" customWidth="1"/>
    <col min="6" max="12" width="11.421875" style="1" customWidth="1"/>
    <col min="13" max="16384" width="11.421875" style="1" customWidth="1"/>
  </cols>
  <sheetData>
    <row r="1" spans="1:5" ht="14.25">
      <c r="A1" s="167" t="s">
        <v>63</v>
      </c>
      <c r="B1" s="167"/>
      <c r="C1" s="194">
        <f>Finanzplan!C1</f>
        <v>0</v>
      </c>
      <c r="D1" s="194"/>
      <c r="E1" s="194"/>
    </row>
    <row r="2" spans="1:5" ht="14.25">
      <c r="A2" s="167" t="s">
        <v>30</v>
      </c>
      <c r="B2" s="167"/>
      <c r="C2" s="194">
        <f>Finanzplan!C2</f>
        <v>0</v>
      </c>
      <c r="D2" s="194"/>
      <c r="E2" s="194"/>
    </row>
    <row r="3" spans="1:7" ht="14.25">
      <c r="A3" s="159" t="s">
        <v>57</v>
      </c>
      <c r="B3" s="171"/>
      <c r="C3" s="194">
        <f>Finanzplan!C3</f>
        <v>0</v>
      </c>
      <c r="D3" s="194"/>
      <c r="E3" s="194"/>
      <c r="F3" s="150"/>
      <c r="G3" s="150"/>
    </row>
    <row r="4" spans="1:5" ht="14.25">
      <c r="A4" s="167" t="s">
        <v>35</v>
      </c>
      <c r="B4" s="167"/>
      <c r="C4" s="194">
        <f>Finanzplan!C5</f>
        <v>2023</v>
      </c>
      <c r="D4" s="194"/>
      <c r="E4" s="194"/>
    </row>
    <row r="6" spans="3:5" ht="14.25">
      <c r="C6" s="5" t="str">
        <f>"Ist "&amp;C4-2</f>
        <v>Ist 2021</v>
      </c>
      <c r="D6" s="5" t="str">
        <f>"Plan/Ist "&amp;C4-1</f>
        <v>Plan/Ist 2022</v>
      </c>
      <c r="E6" s="5" t="str">
        <f>"Plan "&amp;C4</f>
        <v>Plan 2023</v>
      </c>
    </row>
    <row r="7" ht="14.25">
      <c r="B7" s="7" t="s">
        <v>12</v>
      </c>
    </row>
    <row r="8" spans="1:5" ht="15" customHeight="1">
      <c r="A8" s="195" t="s">
        <v>31</v>
      </c>
      <c r="B8" s="10" t="str">
        <f>Finanzplan!B9</f>
        <v>Miete und Betriebskosten</v>
      </c>
      <c r="C8" s="11">
        <f>Finanzplan!C9</f>
        <v>0</v>
      </c>
      <c r="D8" s="11">
        <f>Finanzplan!D9</f>
        <v>0</v>
      </c>
      <c r="E8" s="11">
        <f>Finanzplan!E9</f>
        <v>0</v>
      </c>
    </row>
    <row r="9" spans="1:5" ht="14.25">
      <c r="A9" s="196"/>
      <c r="B9" s="10" t="str">
        <f>Finanzplan!B10</f>
        <v>Gas/Strom/Heizung</v>
      </c>
      <c r="C9" s="11">
        <f>Finanzplan!C10</f>
        <v>0</v>
      </c>
      <c r="D9" s="11">
        <f>Finanzplan!D10</f>
        <v>0</v>
      </c>
      <c r="E9" s="11">
        <f>Finanzplan!E10</f>
        <v>0</v>
      </c>
    </row>
    <row r="10" spans="1:5" ht="14.25">
      <c r="A10" s="196"/>
      <c r="B10" s="10" t="str">
        <f>Finanzplan!B11</f>
        <v>Telefon inkl. Onlinekosten</v>
      </c>
      <c r="C10" s="11">
        <f>Finanzplan!C11</f>
        <v>0</v>
      </c>
      <c r="D10" s="11">
        <f>Finanzplan!D11</f>
        <v>0</v>
      </c>
      <c r="E10" s="11">
        <f>Finanzplan!E11</f>
        <v>0</v>
      </c>
    </row>
    <row r="11" spans="1:5" ht="14.25">
      <c r="A11" s="196"/>
      <c r="B11" s="10" t="str">
        <f>Finanzplan!B12</f>
        <v>Büromaterial</v>
      </c>
      <c r="C11" s="11">
        <f>Finanzplan!C12</f>
        <v>0</v>
      </c>
      <c r="D11" s="11">
        <f>Finanzplan!D12</f>
        <v>0</v>
      </c>
      <c r="E11" s="11">
        <f>Finanzplan!E12</f>
        <v>0</v>
      </c>
    </row>
    <row r="12" spans="1:5" ht="14.25">
      <c r="A12" s="196"/>
      <c r="B12" s="10" t="str">
        <f>Finanzplan!B13</f>
        <v>Porto</v>
      </c>
      <c r="C12" s="11">
        <f>Finanzplan!C13</f>
        <v>0</v>
      </c>
      <c r="D12" s="11">
        <f>Finanzplan!D13</f>
        <v>0</v>
      </c>
      <c r="E12" s="11">
        <f>Finanzplan!E13</f>
        <v>0</v>
      </c>
    </row>
    <row r="13" spans="1:5" ht="14.25">
      <c r="A13" s="196"/>
      <c r="B13" s="10" t="str">
        <f>Finanzplan!B14</f>
        <v>Pädagogische Erfordernisse</v>
      </c>
      <c r="C13" s="11">
        <f>Finanzplan!C14</f>
        <v>0</v>
      </c>
      <c r="D13" s="11">
        <f>Finanzplan!D14</f>
        <v>0</v>
      </c>
      <c r="E13" s="11">
        <f>Finanzplan!E14</f>
        <v>0</v>
      </c>
    </row>
    <row r="14" spans="1:5" ht="14.25">
      <c r="A14" s="196"/>
      <c r="B14" s="10" t="str">
        <f>Finanzplan!B15</f>
        <v>Kopier- und Druckkosten</v>
      </c>
      <c r="C14" s="11">
        <f>Finanzplan!C15</f>
        <v>0</v>
      </c>
      <c r="D14" s="11">
        <f>Finanzplan!D15</f>
        <v>0</v>
      </c>
      <c r="E14" s="11">
        <f>Finanzplan!E15</f>
        <v>0</v>
      </c>
    </row>
    <row r="15" spans="1:5" ht="14.25">
      <c r="A15" s="196"/>
      <c r="B15" s="10" t="str">
        <f>Finanzplan!B16</f>
        <v>Versicherungen, Leasingverträge</v>
      </c>
      <c r="C15" s="11">
        <f>Finanzplan!C16</f>
        <v>0</v>
      </c>
      <c r="D15" s="11">
        <f>Finanzplan!D16</f>
        <v>0</v>
      </c>
      <c r="E15" s="11">
        <f>Finanzplan!E16</f>
        <v>0</v>
      </c>
    </row>
    <row r="16" spans="1:5" ht="14.25">
      <c r="A16" s="196"/>
      <c r="B16" s="10" t="str">
        <f>Finanzplan!B17</f>
        <v>Reparaturen, Instandhaltungen</v>
      </c>
      <c r="C16" s="11">
        <f>Finanzplan!C17</f>
        <v>0</v>
      </c>
      <c r="D16" s="11">
        <f>Finanzplan!D17</f>
        <v>0</v>
      </c>
      <c r="E16" s="11">
        <f>Finanzplan!E17</f>
        <v>0</v>
      </c>
    </row>
    <row r="17" spans="1:5" ht="14.25">
      <c r="A17" s="196"/>
      <c r="B17" s="10" t="str">
        <f>Finanzplan!B18</f>
        <v>Reinigung</v>
      </c>
      <c r="C17" s="11">
        <f>Finanzplan!C18</f>
        <v>0</v>
      </c>
      <c r="D17" s="11">
        <f>Finanzplan!D18</f>
        <v>0</v>
      </c>
      <c r="E17" s="11">
        <f>Finanzplan!E18</f>
        <v>0</v>
      </c>
    </row>
    <row r="18" spans="1:5" ht="14.25">
      <c r="A18" s="196"/>
      <c r="B18" s="10" t="str">
        <f>Finanzplan!B19</f>
        <v>Sonstiges Verbrauchsmaterial</v>
      </c>
      <c r="C18" s="11">
        <f>Finanzplan!C19</f>
        <v>0</v>
      </c>
      <c r="D18" s="11">
        <f>Finanzplan!D19</f>
        <v>0</v>
      </c>
      <c r="E18" s="11">
        <f>Finanzplan!E19</f>
        <v>0</v>
      </c>
    </row>
    <row r="19" spans="1:5" ht="14.25">
      <c r="A19" s="196"/>
      <c r="B19" s="10" t="str">
        <f>Finanzplan!B20</f>
        <v>Informationsmaterial/ Öffentlichkeitsarbeit</v>
      </c>
      <c r="C19" s="11">
        <f>Finanzplan!C20</f>
        <v>0</v>
      </c>
      <c r="D19" s="11">
        <f>Finanzplan!D20</f>
        <v>0</v>
      </c>
      <c r="E19" s="11">
        <f>Finanzplan!E20</f>
        <v>0</v>
      </c>
    </row>
    <row r="20" spans="1:5" ht="14.25">
      <c r="A20" s="196"/>
      <c r="B20" s="10" t="str">
        <f>Finanzplan!B21</f>
        <v>Fachliteratur/Abos</v>
      </c>
      <c r="C20" s="11">
        <f>Finanzplan!C21</f>
        <v>0</v>
      </c>
      <c r="D20" s="11">
        <f>Finanzplan!D21</f>
        <v>0</v>
      </c>
      <c r="E20" s="11">
        <f>Finanzplan!E21</f>
        <v>0</v>
      </c>
    </row>
    <row r="21" spans="1:5" ht="14.25">
      <c r="A21" s="196"/>
      <c r="B21" s="10" t="str">
        <f>Finanzplan!B22</f>
        <v>Fahrt- und Reisekosten</v>
      </c>
      <c r="C21" s="11">
        <f>Finanzplan!C22</f>
        <v>0</v>
      </c>
      <c r="D21" s="11">
        <f>Finanzplan!D22</f>
        <v>0</v>
      </c>
      <c r="E21" s="11">
        <f>Finanzplan!E22</f>
        <v>0</v>
      </c>
    </row>
    <row r="22" spans="1:5" ht="14.25">
      <c r="A22" s="196"/>
      <c r="B22" s="10" t="str">
        <f>Finanzplan!B23</f>
        <v>Weiterbildung</v>
      </c>
      <c r="C22" s="11">
        <f>Finanzplan!C23</f>
        <v>0</v>
      </c>
      <c r="D22" s="11">
        <f>Finanzplan!D23</f>
        <v>0</v>
      </c>
      <c r="E22" s="11">
        <f>Finanzplan!E23</f>
        <v>0</v>
      </c>
    </row>
    <row r="23" spans="1:5" ht="14.25">
      <c r="A23" s="196"/>
      <c r="B23" s="10" t="str">
        <f>Finanzplan!B24</f>
        <v>Beiträge, Gebühren, Bankspesen</v>
      </c>
      <c r="C23" s="11">
        <f>Finanzplan!C24</f>
        <v>0</v>
      </c>
      <c r="D23" s="11">
        <f>Finanzplan!D24</f>
        <v>0</v>
      </c>
      <c r="E23" s="11">
        <f>Finanzplan!E24</f>
        <v>0</v>
      </c>
    </row>
    <row r="24" spans="1:5" ht="26.25" customHeight="1">
      <c r="A24" s="196"/>
      <c r="B24" s="14" t="str">
        <f>Finanzplan!B25</f>
        <v>Honorare (Rechts- und Beratungskosten, Supervision, etc.)</v>
      </c>
      <c r="C24" s="11">
        <f>Finanzplan!C25</f>
        <v>0</v>
      </c>
      <c r="D24" s="11">
        <f>Finanzplan!D25</f>
        <v>0</v>
      </c>
      <c r="E24" s="11">
        <f>Finanzplan!E25</f>
        <v>0</v>
      </c>
    </row>
    <row r="25" spans="1:5" ht="14.25">
      <c r="A25" s="196"/>
      <c r="B25" s="10" t="str">
        <f>Finanzplan!B26</f>
        <v>Geringwertige Wirtschaftsgüter (Investitionen bis zu EUR 1.000,--)</v>
      </c>
      <c r="C25" s="11">
        <f>Finanzplan!C26</f>
        <v>0</v>
      </c>
      <c r="D25" s="11">
        <f>Finanzplan!D26</f>
        <v>0</v>
      </c>
      <c r="E25" s="11">
        <f>Finanzplan!E26</f>
        <v>0</v>
      </c>
    </row>
    <row r="26" spans="1:5" ht="14.25">
      <c r="A26" s="196"/>
      <c r="B26" s="14" t="str">
        <f>Finanzplan!B27</f>
        <v>Investitionen über EUR 1.000,--</v>
      </c>
      <c r="C26" s="11">
        <f>Finanzplan!C27</f>
        <v>0</v>
      </c>
      <c r="D26" s="11">
        <f>Finanzplan!D27</f>
        <v>0</v>
      </c>
      <c r="E26" s="11">
        <f>Finanzplan!E27</f>
        <v>0</v>
      </c>
    </row>
    <row r="27" spans="1:5" ht="14.25">
      <c r="A27" s="196"/>
      <c r="B27" s="14">
        <f>Finanzplan!B28</f>
        <v>0</v>
      </c>
      <c r="C27" s="11">
        <f>Finanzplan!C28</f>
        <v>0</v>
      </c>
      <c r="D27" s="11">
        <f>Finanzplan!D28</f>
        <v>0</v>
      </c>
      <c r="E27" s="11">
        <f>Finanzplan!E28</f>
        <v>0</v>
      </c>
    </row>
    <row r="28" spans="1:5" ht="14.25">
      <c r="A28" s="196"/>
      <c r="B28" s="14">
        <f>Finanzplan!B29</f>
        <v>0</v>
      </c>
      <c r="C28" s="11">
        <f>Finanzplan!C29</f>
        <v>0</v>
      </c>
      <c r="D28" s="11">
        <f>Finanzplan!D29</f>
        <v>0</v>
      </c>
      <c r="E28" s="11">
        <f>Finanzplan!E29</f>
        <v>0</v>
      </c>
    </row>
    <row r="29" spans="1:5" ht="14.25">
      <c r="A29" s="196"/>
      <c r="B29" s="14">
        <f>Finanzplan!B30</f>
        <v>0</v>
      </c>
      <c r="C29" s="11">
        <f>Finanzplan!C30</f>
        <v>0</v>
      </c>
      <c r="D29" s="11">
        <f>Finanzplan!D30</f>
        <v>0</v>
      </c>
      <c r="E29" s="11">
        <f>Finanzplan!E30</f>
        <v>0</v>
      </c>
    </row>
    <row r="30" spans="1:5" ht="14.25">
      <c r="A30" s="196"/>
      <c r="B30" s="14">
        <f>Finanzplan!B31</f>
        <v>0</v>
      </c>
      <c r="C30" s="11">
        <f>Finanzplan!C31</f>
        <v>0</v>
      </c>
      <c r="D30" s="11">
        <f>Finanzplan!D31</f>
        <v>0</v>
      </c>
      <c r="E30" s="11">
        <f>Finanzplan!E31</f>
        <v>0</v>
      </c>
    </row>
    <row r="31" spans="1:5" ht="14.25">
      <c r="A31" s="196"/>
      <c r="B31" s="14">
        <f>Finanzplan!B32</f>
        <v>0</v>
      </c>
      <c r="C31" s="11">
        <f>Finanzplan!C32</f>
        <v>0</v>
      </c>
      <c r="D31" s="11">
        <f>Finanzplan!D32</f>
        <v>0</v>
      </c>
      <c r="E31" s="11">
        <f>Finanzplan!E32</f>
        <v>0</v>
      </c>
    </row>
    <row r="32" spans="1:5" ht="14.25">
      <c r="A32" s="196"/>
      <c r="B32" s="14">
        <f>Finanzplan!B33</f>
        <v>0</v>
      </c>
      <c r="C32" s="11">
        <f>Finanzplan!C33</f>
        <v>0</v>
      </c>
      <c r="D32" s="11">
        <f>Finanzplan!D33</f>
        <v>0</v>
      </c>
      <c r="E32" s="11">
        <f>Finanzplan!E33</f>
        <v>0</v>
      </c>
    </row>
    <row r="33" spans="1:5" ht="14.25">
      <c r="A33" s="196"/>
      <c r="B33" s="14">
        <f>Finanzplan!B34</f>
        <v>0</v>
      </c>
      <c r="C33" s="11">
        <f>Finanzplan!C34</f>
        <v>0</v>
      </c>
      <c r="D33" s="11">
        <f>Finanzplan!D34</f>
        <v>0</v>
      </c>
      <c r="E33" s="11">
        <f>Finanzplan!E34</f>
        <v>0</v>
      </c>
    </row>
    <row r="34" spans="1:5" ht="14.25">
      <c r="A34" s="196"/>
      <c r="B34" s="14">
        <f>Finanzplan!B35</f>
        <v>0</v>
      </c>
      <c r="C34" s="11">
        <f>Finanzplan!C35</f>
        <v>0</v>
      </c>
      <c r="D34" s="11">
        <f>Finanzplan!D35</f>
        <v>0</v>
      </c>
      <c r="E34" s="11">
        <f>Finanzplan!E35</f>
        <v>0</v>
      </c>
    </row>
    <row r="35" spans="1:5" ht="14.25">
      <c r="A35" s="197"/>
      <c r="B35" s="10" t="s">
        <v>11</v>
      </c>
      <c r="C35" s="16">
        <f ca="1">SUM(C8:OFFSET(C35,-1,0))</f>
        <v>0</v>
      </c>
      <c r="D35" s="16">
        <f ca="1">SUM(D8:OFFSET(D35,-1,0))</f>
        <v>0</v>
      </c>
      <c r="E35" s="16">
        <f ca="1">SUM(E8:OFFSET(E35,-1,0))</f>
        <v>0</v>
      </c>
    </row>
    <row r="36" spans="3:5" ht="14.25">
      <c r="C36" s="20"/>
      <c r="D36" s="20"/>
      <c r="E36" s="20"/>
    </row>
    <row r="37" spans="1:5" ht="14.25">
      <c r="A37" s="22"/>
      <c r="B37" s="7" t="s">
        <v>20</v>
      </c>
      <c r="C37" s="20"/>
      <c r="D37" s="20"/>
      <c r="E37" s="20"/>
    </row>
    <row r="38" spans="1:5" ht="14.25">
      <c r="A38" s="133" t="s">
        <v>31</v>
      </c>
      <c r="B38" s="10" t="s">
        <v>11</v>
      </c>
      <c r="C38" s="16">
        <f>Finanzplan!C43</f>
        <v>0</v>
      </c>
      <c r="D38" s="16">
        <f>Finanzplan!D43</f>
        <v>0</v>
      </c>
      <c r="E38" s="16">
        <f>Finanzplan!E43</f>
        <v>0</v>
      </c>
    </row>
    <row r="39" spans="3:5" ht="14.25">
      <c r="C39" s="20"/>
      <c r="D39" s="20"/>
      <c r="E39" s="20"/>
    </row>
    <row r="40" spans="2:5" ht="14.25">
      <c r="B40" s="7" t="s">
        <v>21</v>
      </c>
      <c r="C40" s="20"/>
      <c r="D40" s="20"/>
      <c r="E40" s="20"/>
    </row>
    <row r="41" spans="1:5" ht="14.25">
      <c r="A41" s="133" t="s">
        <v>31</v>
      </c>
      <c r="B41" s="10" t="s">
        <v>24</v>
      </c>
      <c r="C41" s="16">
        <f>C35+C38</f>
        <v>0</v>
      </c>
      <c r="D41" s="16">
        <f>D35+D38</f>
        <v>0</v>
      </c>
      <c r="E41" s="16">
        <f>E35+E38</f>
        <v>0</v>
      </c>
    </row>
    <row r="42" spans="3:5" ht="14.25">
      <c r="C42" s="20"/>
      <c r="D42" s="20"/>
      <c r="E42" s="20"/>
    </row>
    <row r="43" spans="3:5" ht="14.25">
      <c r="C43" s="20"/>
      <c r="D43" s="20"/>
      <c r="E43" s="20"/>
    </row>
    <row r="44" spans="2:5" ht="14.25">
      <c r="B44" s="7" t="s">
        <v>28</v>
      </c>
      <c r="C44" s="20"/>
      <c r="D44" s="20"/>
      <c r="E44" s="20"/>
    </row>
    <row r="45" spans="1:5" ht="14.25" customHeight="1">
      <c r="A45" s="163" t="s">
        <v>32</v>
      </c>
      <c r="B45" s="25" t="str">
        <f>Finanzplan!B53</f>
        <v>Eigene Einnahmen (Mitgliedsbeiträge, Unkostenbeiträge,…)</v>
      </c>
      <c r="C45" s="11">
        <f>Finanzplan!C53</f>
        <v>0</v>
      </c>
      <c r="D45" s="11">
        <f>Finanzplan!D53</f>
        <v>0</v>
      </c>
      <c r="E45" s="11">
        <f>Finanzplan!E53</f>
        <v>0</v>
      </c>
    </row>
    <row r="46" spans="1:5" ht="14.25">
      <c r="A46" s="164"/>
      <c r="B46" s="25" t="str">
        <f>Finanzplan!B54</f>
        <v>Spenden</v>
      </c>
      <c r="C46" s="11">
        <f>Finanzplan!C54</f>
        <v>0</v>
      </c>
      <c r="D46" s="11">
        <f>Finanzplan!D54</f>
        <v>0</v>
      </c>
      <c r="E46" s="11">
        <f>Finanzplan!E54</f>
        <v>0</v>
      </c>
    </row>
    <row r="47" spans="1:5" ht="14.25">
      <c r="A47" s="164"/>
      <c r="B47" s="25" t="str">
        <f>Finanzplan!B55</f>
        <v>Sponsoring</v>
      </c>
      <c r="C47" s="11">
        <f>Finanzplan!C55</f>
        <v>0</v>
      </c>
      <c r="D47" s="11">
        <f>Finanzplan!D55</f>
        <v>0</v>
      </c>
      <c r="E47" s="11">
        <f>Finanzplan!E55</f>
        <v>0</v>
      </c>
    </row>
    <row r="48" spans="1:5" ht="14.25">
      <c r="A48" s="164"/>
      <c r="B48" s="25" t="str">
        <f>Finanzplan!B56</f>
        <v>Auflösung Rückstellungen/Rücklagen</v>
      </c>
      <c r="C48" s="11">
        <f>Finanzplan!C56</f>
        <v>0</v>
      </c>
      <c r="D48" s="11">
        <f>Finanzplan!D56</f>
        <v>0</v>
      </c>
      <c r="E48" s="11">
        <f>Finanzplan!E56</f>
        <v>0</v>
      </c>
    </row>
    <row r="49" spans="1:5" ht="14.25">
      <c r="A49" s="164"/>
      <c r="B49" s="25">
        <f>Finanzplan!B57</f>
        <v>0</v>
      </c>
      <c r="C49" s="11">
        <f>Finanzplan!C57</f>
        <v>0</v>
      </c>
      <c r="D49" s="11">
        <f>Finanzplan!D57</f>
        <v>0</v>
      </c>
      <c r="E49" s="11">
        <f>Finanzplan!E57</f>
        <v>0</v>
      </c>
    </row>
    <row r="50" spans="1:5" ht="14.25">
      <c r="A50" s="164"/>
      <c r="B50" s="25">
        <f>Finanzplan!B58</f>
        <v>0</v>
      </c>
      <c r="C50" s="11">
        <f>Finanzplan!C58</f>
        <v>0</v>
      </c>
      <c r="D50" s="11">
        <f>Finanzplan!D58</f>
        <v>0</v>
      </c>
      <c r="E50" s="11">
        <f>Finanzplan!E58</f>
        <v>0</v>
      </c>
    </row>
    <row r="51" spans="1:5" ht="14.25">
      <c r="A51" s="165"/>
      <c r="B51" s="27" t="s">
        <v>24</v>
      </c>
      <c r="C51" s="28">
        <f ca="1">SUM(C45:OFFSET(C51,-1,0))</f>
        <v>0</v>
      </c>
      <c r="D51" s="28">
        <f ca="1">SUM(D45:OFFSET(D51,-1,0))</f>
        <v>0</v>
      </c>
      <c r="E51" s="28">
        <f ca="1">SUM(E45:OFFSET(E51,-1,0))</f>
        <v>0</v>
      </c>
    </row>
    <row r="52" spans="3:5" ht="14.25">
      <c r="C52" s="20"/>
      <c r="D52" s="20"/>
      <c r="E52" s="20"/>
    </row>
    <row r="53" spans="2:5" ht="14.25">
      <c r="B53" s="7" t="s">
        <v>29</v>
      </c>
      <c r="C53" s="20"/>
      <c r="D53" s="20"/>
      <c r="E53" s="20"/>
    </row>
    <row r="54" spans="1:5" ht="14.25">
      <c r="A54" s="166" t="s">
        <v>32</v>
      </c>
      <c r="B54" s="27" t="str">
        <f>Finanzplan!B62</f>
        <v>EU</v>
      </c>
      <c r="C54" s="11">
        <f>Finanzplan!C62</f>
        <v>0</v>
      </c>
      <c r="D54" s="11">
        <f>Finanzplan!D62</f>
        <v>0</v>
      </c>
      <c r="E54" s="11">
        <f>Finanzplan!E62</f>
        <v>0</v>
      </c>
    </row>
    <row r="55" spans="1:5" ht="14.25">
      <c r="A55" s="166"/>
      <c r="B55" s="27" t="str">
        <f>Finanzplan!B63</f>
        <v>Bundesministerium, bitte jedes Ministerium einzeln anführen</v>
      </c>
      <c r="C55" s="11">
        <f>Finanzplan!C63</f>
        <v>0</v>
      </c>
      <c r="D55" s="11">
        <f>Finanzplan!D63</f>
        <v>0</v>
      </c>
      <c r="E55" s="11">
        <f>Finanzplan!E63</f>
        <v>0</v>
      </c>
    </row>
    <row r="56" spans="1:5" ht="14.25">
      <c r="A56" s="166"/>
      <c r="B56" s="27" t="str">
        <f>Finanzplan!B64</f>
        <v>Stadt Wien (OHNE MA 13); bitte jede Magistratsabteilung einzeln anführen</v>
      </c>
      <c r="C56" s="11">
        <f>Finanzplan!C64</f>
        <v>0</v>
      </c>
      <c r="D56" s="11">
        <f>Finanzplan!D64</f>
        <v>0</v>
      </c>
      <c r="E56" s="11">
        <f>Finanzplan!E64</f>
        <v>0</v>
      </c>
    </row>
    <row r="57" spans="1:5" ht="14.25">
      <c r="A57" s="166"/>
      <c r="B57" s="27" t="str">
        <f>Finanzplan!B65</f>
        <v>Bezirk, bitte den jeweiligen Bezirk anführen</v>
      </c>
      <c r="C57" s="11">
        <f>Finanzplan!C65</f>
        <v>0</v>
      </c>
      <c r="D57" s="11">
        <f>Finanzplan!D65</f>
        <v>0</v>
      </c>
      <c r="E57" s="11">
        <f>Finanzplan!E65</f>
        <v>0</v>
      </c>
    </row>
    <row r="58" spans="1:5" ht="14.25">
      <c r="A58" s="166"/>
      <c r="B58" s="27" t="str">
        <f>Finanzplan!B66</f>
        <v>Sozialpartner</v>
      </c>
      <c r="C58" s="11">
        <f>Finanzplan!C66</f>
        <v>0</v>
      </c>
      <c r="D58" s="11">
        <f>Finanzplan!D66</f>
        <v>0</v>
      </c>
      <c r="E58" s="11">
        <f>Finanzplan!E66</f>
        <v>0</v>
      </c>
    </row>
    <row r="59" spans="1:5" ht="14.25">
      <c r="A59" s="166"/>
      <c r="B59" s="27" t="str">
        <f>Finanzplan!B67</f>
        <v>Sonstige</v>
      </c>
      <c r="C59" s="11">
        <f>Finanzplan!C67</f>
        <v>0</v>
      </c>
      <c r="D59" s="11">
        <f>Finanzplan!D67</f>
        <v>0</v>
      </c>
      <c r="E59" s="11">
        <f>Finanzplan!E67</f>
        <v>0</v>
      </c>
    </row>
    <row r="60" spans="1:5" ht="14.25">
      <c r="A60" s="166"/>
      <c r="B60" s="27">
        <f>Finanzplan!B68</f>
        <v>0</v>
      </c>
      <c r="C60" s="11">
        <f>Finanzplan!C68</f>
        <v>0</v>
      </c>
      <c r="D60" s="11">
        <f>Finanzplan!D68</f>
        <v>0</v>
      </c>
      <c r="E60" s="11">
        <f>Finanzplan!E68</f>
        <v>0</v>
      </c>
    </row>
    <row r="61" spans="1:5" ht="14.25">
      <c r="A61" s="166"/>
      <c r="B61" s="27" t="str">
        <f>Finanzplan!B69</f>
        <v>Förderung MA 13, nur bei IST-Zahlen</v>
      </c>
      <c r="C61" s="11">
        <f>Finanzplan!C69</f>
        <v>0</v>
      </c>
      <c r="D61" s="11">
        <f>Finanzplan!D69</f>
        <v>0</v>
      </c>
      <c r="E61" s="11">
        <f>Finanzplan!E69</f>
        <v>0</v>
      </c>
    </row>
    <row r="62" spans="1:5" ht="14.25">
      <c r="A62" s="166"/>
      <c r="B62" s="27" t="s">
        <v>24</v>
      </c>
      <c r="C62" s="28">
        <f ca="1">SUM(C54:OFFSET(C62,-1,0))</f>
        <v>0</v>
      </c>
      <c r="D62" s="28">
        <f ca="1">SUM(D54:OFFSET(D62,-1,0))</f>
        <v>0</v>
      </c>
      <c r="E62" s="28">
        <f ca="1">SUM(E54:OFFSET(E62,-1,0))</f>
        <v>0</v>
      </c>
    </row>
    <row r="63" spans="3:5" ht="14.25">
      <c r="C63" s="20"/>
      <c r="D63" s="20"/>
      <c r="E63" s="20"/>
    </row>
    <row r="64" spans="2:5" ht="14.25">
      <c r="B64" s="7" t="s">
        <v>33</v>
      </c>
      <c r="C64" s="20"/>
      <c r="D64" s="20"/>
      <c r="E64" s="20"/>
    </row>
    <row r="65" spans="2:5" ht="14.25">
      <c r="B65" s="27" t="s">
        <v>24</v>
      </c>
      <c r="C65" s="28">
        <f>C51+C62</f>
        <v>0</v>
      </c>
      <c r="D65" s="28">
        <f>D51+D62</f>
        <v>0</v>
      </c>
      <c r="E65" s="28">
        <f>E51+E62</f>
        <v>0</v>
      </c>
    </row>
    <row r="66" spans="3:5" ht="14.25">
      <c r="C66" s="20"/>
      <c r="D66" s="20"/>
      <c r="E66" s="20"/>
    </row>
    <row r="67" spans="2:5" ht="28.5">
      <c r="B67" s="113" t="s">
        <v>138</v>
      </c>
      <c r="C67" s="34">
        <f>C65-C41</f>
        <v>0</v>
      </c>
      <c r="D67" s="34">
        <f>Finanzplan!D75</f>
        <v>0</v>
      </c>
      <c r="E67" s="34">
        <f>E41-E65</f>
        <v>0</v>
      </c>
    </row>
  </sheetData>
  <sheetProtection password="CDA9" sheet="1" objects="1" scenarios="1"/>
  <mergeCells count="11">
    <mergeCell ref="A45:A51"/>
    <mergeCell ref="A54:A62"/>
    <mergeCell ref="A8:A35"/>
    <mergeCell ref="A1:B1"/>
    <mergeCell ref="C1:E1"/>
    <mergeCell ref="A2:B2"/>
    <mergeCell ref="C2:E2"/>
    <mergeCell ref="A4:B4"/>
    <mergeCell ref="C4:E4"/>
    <mergeCell ref="A3:B3"/>
    <mergeCell ref="C3:E3"/>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Tabelle5">
    <tabColor theme="0" tint="-0.24997000396251678"/>
  </sheetPr>
  <dimension ref="B50:B63"/>
  <sheetViews>
    <sheetView zoomScalePageLayoutView="0" workbookViewId="0" topLeftCell="A37">
      <selection activeCell="D52" sqref="D52"/>
    </sheetView>
  </sheetViews>
  <sheetFormatPr defaultColWidth="11.421875" defaultRowHeight="15"/>
  <sheetData>
    <row r="50" ht="15">
      <c r="B50" s="136" t="s">
        <v>58</v>
      </c>
    </row>
    <row r="51" ht="15">
      <c r="B51" s="136" t="s">
        <v>98</v>
      </c>
    </row>
    <row r="52" ht="15">
      <c r="B52" s="136"/>
    </row>
    <row r="53" ht="15">
      <c r="B53" s="136" t="s">
        <v>61</v>
      </c>
    </row>
    <row r="54" ht="15">
      <c r="B54" s="136" t="s">
        <v>62</v>
      </c>
    </row>
    <row r="56" ht="15">
      <c r="B56" s="136" t="s">
        <v>72</v>
      </c>
    </row>
    <row r="57" ht="15">
      <c r="B57" s="136" t="s">
        <v>108</v>
      </c>
    </row>
    <row r="58" ht="15">
      <c r="B58" s="136" t="s">
        <v>109</v>
      </c>
    </row>
    <row r="59" ht="15">
      <c r="B59" t="s">
        <v>110</v>
      </c>
    </row>
    <row r="60" ht="15">
      <c r="B60" t="s">
        <v>111</v>
      </c>
    </row>
    <row r="62" ht="15">
      <c r="B62" t="s">
        <v>102</v>
      </c>
    </row>
    <row r="63" ht="15">
      <c r="B63" t="s">
        <v>101</v>
      </c>
    </row>
  </sheetData>
  <sheetProtection password="CDA9" sheet="1" objects="1" scenarios="1" selectLockedCells="1" selectUnlockedCell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Tabelle6">
    <tabColor theme="8" tint="0.39998000860214233"/>
    <pageSetUpPr fitToPage="1"/>
  </sheetPr>
  <dimension ref="A1:G95"/>
  <sheetViews>
    <sheetView zoomScale="110" zoomScaleNormal="110" zoomScalePageLayoutView="0" workbookViewId="0" topLeftCell="A1">
      <selection activeCell="C17" sqref="C17"/>
    </sheetView>
  </sheetViews>
  <sheetFormatPr defaultColWidth="11.421875" defaultRowHeight="15"/>
  <cols>
    <col min="1" max="1" width="16.7109375" style="1" customWidth="1"/>
    <col min="2" max="2" width="32.28125" style="1" customWidth="1"/>
    <col min="3" max="3" width="12.7109375" style="1" bestFit="1" customWidth="1"/>
    <col min="4" max="5" width="12.7109375" style="1" customWidth="1"/>
    <col min="6" max="6" width="12.7109375" style="36" customWidth="1"/>
    <col min="7" max="7" width="62.7109375" style="9" customWidth="1"/>
    <col min="8" max="8" width="11.421875" style="1" customWidth="1"/>
    <col min="9" max="16384" width="11.421875" style="1" customWidth="1"/>
  </cols>
  <sheetData>
    <row r="1" spans="1:7" ht="14.25">
      <c r="A1" s="109" t="s">
        <v>69</v>
      </c>
      <c r="B1" s="155" t="s">
        <v>120</v>
      </c>
      <c r="C1" s="155"/>
      <c r="D1" s="155"/>
      <c r="E1" s="155"/>
      <c r="F1" s="155"/>
      <c r="G1" s="155"/>
    </row>
    <row r="2" spans="1:7" ht="47.25" customHeight="1">
      <c r="A2" s="110" t="s">
        <v>57</v>
      </c>
      <c r="B2" s="156" t="s">
        <v>121</v>
      </c>
      <c r="C2" s="157"/>
      <c r="D2" s="157"/>
      <c r="E2" s="157"/>
      <c r="F2" s="157"/>
      <c r="G2" s="158"/>
    </row>
    <row r="3" spans="1:7" ht="21.75">
      <c r="A3" s="109" t="s">
        <v>68</v>
      </c>
      <c r="B3" s="155" t="s">
        <v>122</v>
      </c>
      <c r="C3" s="155"/>
      <c r="D3" s="155"/>
      <c r="E3" s="155"/>
      <c r="F3" s="155"/>
      <c r="G3" s="155"/>
    </row>
    <row r="4" spans="1:7" ht="23.25" customHeight="1">
      <c r="A4" s="111" t="s">
        <v>43</v>
      </c>
      <c r="B4" s="155" t="s">
        <v>123</v>
      </c>
      <c r="C4" s="155"/>
      <c r="D4" s="155"/>
      <c r="E4" s="155"/>
      <c r="F4" s="155"/>
      <c r="G4" s="155"/>
    </row>
    <row r="5" spans="1:7" ht="36" customHeight="1">
      <c r="A5" s="160" t="s">
        <v>45</v>
      </c>
      <c r="B5" s="155" t="s">
        <v>124</v>
      </c>
      <c r="C5" s="155"/>
      <c r="D5" s="155"/>
      <c r="E5" s="155"/>
      <c r="F5" s="155"/>
      <c r="G5" s="155"/>
    </row>
    <row r="6" spans="1:7" ht="14.25">
      <c r="A6" s="160"/>
      <c r="B6" s="160" t="s">
        <v>46</v>
      </c>
      <c r="C6" s="156" t="s">
        <v>115</v>
      </c>
      <c r="D6" s="157"/>
      <c r="E6" s="157"/>
      <c r="F6" s="157"/>
      <c r="G6" s="158"/>
    </row>
    <row r="7" spans="1:7" ht="13.5" customHeight="1">
      <c r="A7" s="160"/>
      <c r="B7" s="160"/>
      <c r="C7" s="156" t="s">
        <v>116</v>
      </c>
      <c r="D7" s="157"/>
      <c r="E7" s="157"/>
      <c r="F7" s="157"/>
      <c r="G7" s="158"/>
    </row>
    <row r="8" spans="1:7" ht="46.5" customHeight="1">
      <c r="A8" s="112" t="s">
        <v>47</v>
      </c>
      <c r="B8" s="155" t="s">
        <v>125</v>
      </c>
      <c r="C8" s="155"/>
      <c r="D8" s="155"/>
      <c r="E8" s="155"/>
      <c r="F8" s="155"/>
      <c r="G8" s="155"/>
    </row>
    <row r="9" spans="1:7" ht="35.25" customHeight="1">
      <c r="A9" s="112" t="s">
        <v>48</v>
      </c>
      <c r="B9" s="155" t="s">
        <v>126</v>
      </c>
      <c r="C9" s="155"/>
      <c r="D9" s="155"/>
      <c r="E9" s="155"/>
      <c r="F9" s="155"/>
      <c r="G9" s="155"/>
    </row>
    <row r="10" spans="1:7" ht="25.5" customHeight="1">
      <c r="A10" s="112" t="s">
        <v>81</v>
      </c>
      <c r="B10" s="155" t="s">
        <v>127</v>
      </c>
      <c r="C10" s="155"/>
      <c r="D10" s="155"/>
      <c r="E10" s="155"/>
      <c r="F10" s="155"/>
      <c r="G10" s="155"/>
    </row>
    <row r="11" spans="1:7" ht="42" customHeight="1">
      <c r="A11" s="110" t="s">
        <v>90</v>
      </c>
      <c r="B11" s="199" t="s">
        <v>76</v>
      </c>
      <c r="C11" s="199"/>
      <c r="D11" s="199"/>
      <c r="E11" s="199"/>
      <c r="F11" s="199"/>
      <c r="G11" s="199"/>
    </row>
    <row r="12" spans="1:7" ht="36.75" customHeight="1">
      <c r="A12" s="140" t="s">
        <v>107</v>
      </c>
      <c r="B12" s="199" t="s">
        <v>128</v>
      </c>
      <c r="C12" s="199"/>
      <c r="D12" s="199"/>
      <c r="E12" s="199"/>
      <c r="F12" s="199"/>
      <c r="G12" s="199"/>
    </row>
    <row r="13" spans="1:7" ht="14.25">
      <c r="A13" s="159" t="s">
        <v>69</v>
      </c>
      <c r="B13" s="159"/>
      <c r="C13" s="152" t="s">
        <v>97</v>
      </c>
      <c r="D13" s="153"/>
      <c r="E13" s="153"/>
      <c r="F13" s="153"/>
      <c r="G13" s="154"/>
    </row>
    <row r="14" spans="1:7" ht="14.25">
      <c r="A14" s="161" t="s">
        <v>57</v>
      </c>
      <c r="B14" s="162"/>
      <c r="C14" s="152" t="s">
        <v>58</v>
      </c>
      <c r="D14" s="153"/>
      <c r="E14" s="153"/>
      <c r="F14" s="153"/>
      <c r="G14" s="154"/>
    </row>
    <row r="15" spans="1:7" ht="14.25">
      <c r="A15" s="159" t="s">
        <v>68</v>
      </c>
      <c r="B15" s="159"/>
      <c r="C15" s="152" t="s">
        <v>99</v>
      </c>
      <c r="D15" s="153"/>
      <c r="E15" s="153"/>
      <c r="F15" s="153"/>
      <c r="G15" s="154"/>
    </row>
    <row r="16" spans="1:7" ht="14.25">
      <c r="A16" s="159" t="s">
        <v>136</v>
      </c>
      <c r="B16" s="171"/>
      <c r="C16" s="141" t="s">
        <v>101</v>
      </c>
      <c r="D16" s="142"/>
      <c r="E16" s="142"/>
      <c r="F16" s="142"/>
      <c r="G16" s="143"/>
    </row>
    <row r="17" spans="1:7" ht="14.25">
      <c r="A17" s="167" t="s">
        <v>67</v>
      </c>
      <c r="B17" s="198"/>
      <c r="C17" s="2">
        <v>2023</v>
      </c>
      <c r="D17" s="3"/>
      <c r="E17" s="3"/>
      <c r="F17" s="3"/>
      <c r="G17" s="4"/>
    </row>
    <row r="19" spans="3:7" ht="28.5">
      <c r="C19" s="5" t="str">
        <f>"Ist "&amp;C17-1</f>
        <v>Ist 2022</v>
      </c>
      <c r="D19" s="5" t="str">
        <f>"Plan "&amp;C17</f>
        <v>Plan 2023</v>
      </c>
      <c r="E19" s="5" t="str">
        <f>"Ist "&amp;C17</f>
        <v>Ist 2023</v>
      </c>
      <c r="F19" s="5" t="s">
        <v>40</v>
      </c>
      <c r="G19" s="6" t="str">
        <f>"Begründung (wenn Abweichung gegenüber Ist "&amp;C17&amp;" über 10% und EUR 1.000,-- ist)"</f>
        <v>Begründung (wenn Abweichung gegenüber Ist 2023 über 10% und EUR 1.000,-- ist)</v>
      </c>
    </row>
    <row r="20" spans="2:6" ht="14.25">
      <c r="B20" s="7" t="s">
        <v>12</v>
      </c>
      <c r="F20" s="8"/>
    </row>
    <row r="21" spans="1:7" ht="15" customHeight="1">
      <c r="A21" s="168" t="s">
        <v>31</v>
      </c>
      <c r="B21" s="10" t="s">
        <v>0</v>
      </c>
      <c r="C21" s="11">
        <v>6900</v>
      </c>
      <c r="D21" s="11">
        <v>6900</v>
      </c>
      <c r="E21" s="11">
        <v>12000</v>
      </c>
      <c r="F21" s="12">
        <v>73.91304347826087</v>
      </c>
      <c r="G21" s="13" t="s">
        <v>50</v>
      </c>
    </row>
    <row r="22" spans="1:7" ht="14.25">
      <c r="A22" s="169"/>
      <c r="B22" s="10" t="s">
        <v>1</v>
      </c>
      <c r="C22" s="11">
        <v>5000</v>
      </c>
      <c r="D22" s="11">
        <v>4700</v>
      </c>
      <c r="E22" s="11">
        <v>5000</v>
      </c>
      <c r="F22" s="12">
        <v>6.38297872340425</v>
      </c>
      <c r="G22" s="13" t="s">
        <v>51</v>
      </c>
    </row>
    <row r="23" spans="1:7" ht="14.25">
      <c r="A23" s="169"/>
      <c r="B23" s="10" t="s">
        <v>2</v>
      </c>
      <c r="C23" s="11">
        <v>1800</v>
      </c>
      <c r="D23" s="11">
        <v>1800</v>
      </c>
      <c r="E23" s="11">
        <v>1900</v>
      </c>
      <c r="F23" s="12">
        <v>5.555555555555557</v>
      </c>
      <c r="G23" s="13" t="s">
        <v>51</v>
      </c>
    </row>
    <row r="24" spans="1:7" ht="14.25">
      <c r="A24" s="169"/>
      <c r="B24" s="10" t="s">
        <v>3</v>
      </c>
      <c r="C24" s="11">
        <v>1600</v>
      </c>
      <c r="D24" s="11">
        <v>1600</v>
      </c>
      <c r="E24" s="11">
        <v>1500</v>
      </c>
      <c r="F24" s="12">
        <v>-6.25</v>
      </c>
      <c r="G24" s="13" t="s">
        <v>51</v>
      </c>
    </row>
    <row r="25" spans="1:7" ht="14.25">
      <c r="A25" s="169"/>
      <c r="B25" s="10" t="s">
        <v>86</v>
      </c>
      <c r="C25" s="11">
        <v>40</v>
      </c>
      <c r="D25" s="11">
        <v>30</v>
      </c>
      <c r="E25" s="11">
        <v>50</v>
      </c>
      <c r="F25" s="12">
        <f>(E25-D25)/D25</f>
        <v>0.6666666666666666</v>
      </c>
      <c r="G25" s="13"/>
    </row>
    <row r="26" spans="1:7" ht="14.25">
      <c r="A26" s="169"/>
      <c r="B26" s="10" t="s">
        <v>83</v>
      </c>
      <c r="C26" s="11">
        <v>150</v>
      </c>
      <c r="D26" s="11">
        <v>150</v>
      </c>
      <c r="E26" s="11">
        <v>150</v>
      </c>
      <c r="F26" s="12">
        <v>0</v>
      </c>
      <c r="G26" s="13"/>
    </row>
    <row r="27" spans="1:7" ht="14.25">
      <c r="A27" s="169"/>
      <c r="B27" s="10" t="s">
        <v>4</v>
      </c>
      <c r="C27" s="11">
        <v>1700</v>
      </c>
      <c r="D27" s="11">
        <v>1700</v>
      </c>
      <c r="E27" s="11">
        <v>1700</v>
      </c>
      <c r="F27" s="12">
        <v>0</v>
      </c>
      <c r="G27" s="13" t="s">
        <v>51</v>
      </c>
    </row>
    <row r="28" spans="1:7" ht="14.25">
      <c r="A28" s="169"/>
      <c r="B28" s="10" t="s">
        <v>56</v>
      </c>
      <c r="C28" s="11">
        <f>4500+7700</f>
        <v>12200</v>
      </c>
      <c r="D28" s="11">
        <f>4500+8500</f>
        <v>13000</v>
      </c>
      <c r="E28" s="11">
        <f>10000+17500</f>
        <v>27500</v>
      </c>
      <c r="F28" s="12">
        <v>122.22222222222223</v>
      </c>
      <c r="G28" s="13" t="s">
        <v>52</v>
      </c>
    </row>
    <row r="29" spans="1:7" ht="14.25">
      <c r="A29" s="169"/>
      <c r="B29" s="10" t="s">
        <v>87</v>
      </c>
      <c r="C29" s="11">
        <v>1200</v>
      </c>
      <c r="D29" s="11">
        <v>1100</v>
      </c>
      <c r="E29" s="11">
        <v>1100</v>
      </c>
      <c r="F29" s="12">
        <f>(E29-D29)/D29</f>
        <v>0</v>
      </c>
      <c r="G29" s="13"/>
    </row>
    <row r="30" spans="1:7" ht="14.25">
      <c r="A30" s="169"/>
      <c r="B30" s="10" t="s">
        <v>5</v>
      </c>
      <c r="C30" s="11">
        <v>500</v>
      </c>
      <c r="D30" s="11">
        <v>500</v>
      </c>
      <c r="E30" s="11">
        <v>500</v>
      </c>
      <c r="F30" s="12">
        <v>0</v>
      </c>
      <c r="G30" s="13" t="s">
        <v>51</v>
      </c>
    </row>
    <row r="31" spans="1:7" ht="28.5">
      <c r="A31" s="169"/>
      <c r="B31" s="14" t="s">
        <v>34</v>
      </c>
      <c r="C31" s="11">
        <v>2200</v>
      </c>
      <c r="D31" s="11">
        <v>2800</v>
      </c>
      <c r="E31" s="11">
        <v>2800</v>
      </c>
      <c r="F31" s="12">
        <v>0</v>
      </c>
      <c r="G31" s="13" t="s">
        <v>51</v>
      </c>
    </row>
    <row r="32" spans="1:7" ht="14.25">
      <c r="A32" s="169"/>
      <c r="B32" s="10" t="s">
        <v>6</v>
      </c>
      <c r="C32" s="11">
        <v>300</v>
      </c>
      <c r="D32" s="11">
        <v>200</v>
      </c>
      <c r="E32" s="11">
        <v>200</v>
      </c>
      <c r="F32" s="12">
        <v>0</v>
      </c>
      <c r="G32" s="13" t="s">
        <v>51</v>
      </c>
    </row>
    <row r="33" spans="1:7" ht="14.25">
      <c r="A33" s="169"/>
      <c r="B33" s="10" t="s">
        <v>7</v>
      </c>
      <c r="C33" s="11">
        <v>2200</v>
      </c>
      <c r="D33" s="11">
        <v>2200</v>
      </c>
      <c r="E33" s="11">
        <v>2200</v>
      </c>
      <c r="F33" s="12">
        <v>0</v>
      </c>
      <c r="G33" s="13" t="s">
        <v>51</v>
      </c>
    </row>
    <row r="34" spans="1:7" ht="14.25">
      <c r="A34" s="169"/>
      <c r="B34" s="10" t="s">
        <v>8</v>
      </c>
      <c r="C34" s="11"/>
      <c r="D34" s="11"/>
      <c r="E34" s="11"/>
      <c r="F34" s="12" t="s">
        <v>53</v>
      </c>
      <c r="G34" s="13" t="s">
        <v>51</v>
      </c>
    </row>
    <row r="35" spans="1:7" ht="14.25">
      <c r="A35" s="169"/>
      <c r="B35" s="10" t="s">
        <v>84</v>
      </c>
      <c r="C35" s="11">
        <v>1700</v>
      </c>
      <c r="D35" s="11">
        <v>1500</v>
      </c>
      <c r="E35" s="11">
        <v>1700</v>
      </c>
      <c r="F35" s="12">
        <v>13.333333333333329</v>
      </c>
      <c r="G35" s="13" t="s">
        <v>51</v>
      </c>
    </row>
    <row r="36" spans="1:7" ht="42.75" customHeight="1">
      <c r="A36" s="169"/>
      <c r="B36" s="14" t="s">
        <v>9</v>
      </c>
      <c r="C36" s="11">
        <v>10500</v>
      </c>
      <c r="D36" s="11">
        <v>12000</v>
      </c>
      <c r="E36" s="11">
        <v>12000</v>
      </c>
      <c r="F36" s="12">
        <v>0</v>
      </c>
      <c r="G36" s="13" t="s">
        <v>51</v>
      </c>
    </row>
    <row r="37" spans="1:7" ht="45" customHeight="1">
      <c r="A37" s="169"/>
      <c r="B37" s="14" t="s">
        <v>64</v>
      </c>
      <c r="C37" s="11">
        <v>1700</v>
      </c>
      <c r="D37" s="11">
        <v>1700</v>
      </c>
      <c r="E37" s="11">
        <v>1700</v>
      </c>
      <c r="F37" s="12">
        <v>0</v>
      </c>
      <c r="G37" s="13" t="s">
        <v>51</v>
      </c>
    </row>
    <row r="38" spans="1:7" ht="14.25">
      <c r="A38" s="169"/>
      <c r="B38" s="10" t="s">
        <v>65</v>
      </c>
      <c r="C38" s="11">
        <v>1700</v>
      </c>
      <c r="D38" s="11">
        <v>1700</v>
      </c>
      <c r="E38" s="11">
        <v>2000</v>
      </c>
      <c r="F38" s="12">
        <f>(E38-D38)/D38</f>
        <v>0.17647058823529413</v>
      </c>
      <c r="G38" s="13" t="s">
        <v>51</v>
      </c>
    </row>
    <row r="39" spans="1:7" ht="14.25">
      <c r="A39" s="169"/>
      <c r="B39" s="15"/>
      <c r="C39" s="11"/>
      <c r="D39" s="11"/>
      <c r="E39" s="11"/>
      <c r="F39" s="12" t="str">
        <f aca="true" t="shared" si="0" ref="F39:F45">IF(OR(D39=0,E39=0),"-",E39/D39*100-100)</f>
        <v>-</v>
      </c>
      <c r="G39" s="13" t="s">
        <v>51</v>
      </c>
    </row>
    <row r="40" spans="1:7" ht="14.25">
      <c r="A40" s="169"/>
      <c r="B40" s="15"/>
      <c r="C40" s="11"/>
      <c r="D40" s="11"/>
      <c r="E40" s="11"/>
      <c r="F40" s="12" t="str">
        <f t="shared" si="0"/>
        <v>-</v>
      </c>
      <c r="G40" s="13" t="s">
        <v>51</v>
      </c>
    </row>
    <row r="41" spans="1:7" ht="14.25">
      <c r="A41" s="169"/>
      <c r="B41" s="15"/>
      <c r="C41" s="11"/>
      <c r="D41" s="11"/>
      <c r="E41" s="11"/>
      <c r="F41" s="12" t="str">
        <f t="shared" si="0"/>
        <v>-</v>
      </c>
      <c r="G41" s="13">
        <f>IF(ISBLANK(E41),"",IF(AND(OR(F41&gt;=2,F41&lt;=-2),OR((D41-E41)&gt;=100,(D41-E41)&lt;=-100)),"Bitte Begründung in dieser Zelle angeben",""))</f>
      </c>
    </row>
    <row r="42" spans="1:7" ht="14.25">
      <c r="A42" s="169"/>
      <c r="B42" s="15"/>
      <c r="C42" s="11"/>
      <c r="D42" s="11"/>
      <c r="E42" s="11"/>
      <c r="F42" s="12" t="str">
        <f t="shared" si="0"/>
        <v>-</v>
      </c>
      <c r="G42" s="13">
        <f>IF(ISBLANK(E42),"",IF(AND(OR(F42&gt;=2,F42&lt;=-2),OR((D42-E42)&gt;=100,(D42-E42)&lt;=-100)),"Bitte Begründung in dieser Zelle angeben",""))</f>
      </c>
    </row>
    <row r="43" spans="1:7" ht="14.25">
      <c r="A43" s="169"/>
      <c r="B43" s="15"/>
      <c r="C43" s="11"/>
      <c r="D43" s="11"/>
      <c r="E43" s="11"/>
      <c r="F43" s="12" t="str">
        <f t="shared" si="0"/>
        <v>-</v>
      </c>
      <c r="G43" s="13">
        <f>IF(ISBLANK(E43),"",IF(AND(OR(F43&gt;=2,F43&lt;=-2),OR((D43-E43)&gt;=100,(D43-E43)&lt;=-100)),"Bitte Begründung in dieser Zelle angeben",""))</f>
      </c>
    </row>
    <row r="44" spans="1:7" ht="14.25">
      <c r="A44" s="169"/>
      <c r="B44" s="10" t="s">
        <v>11</v>
      </c>
      <c r="C44" s="16">
        <f>SUM(C21:C43)</f>
        <v>51390</v>
      </c>
      <c r="D44" s="16">
        <f>SUM(D21:D43)</f>
        <v>53580</v>
      </c>
      <c r="E44" s="16">
        <f>SUM(E21:E43)</f>
        <v>74000</v>
      </c>
      <c r="F44" s="12">
        <f t="shared" si="0"/>
        <v>38.11123553564764</v>
      </c>
      <c r="G44" s="17"/>
    </row>
    <row r="45" spans="1:7" ht="14.25">
      <c r="A45" s="169"/>
      <c r="B45" s="10" t="s">
        <v>10</v>
      </c>
      <c r="C45" s="11">
        <v>7000</v>
      </c>
      <c r="D45" s="11">
        <v>7500</v>
      </c>
      <c r="E45" s="11">
        <v>8000</v>
      </c>
      <c r="F45" s="12">
        <f t="shared" si="0"/>
        <v>6.666666666666671</v>
      </c>
      <c r="G45" s="19"/>
    </row>
    <row r="46" spans="1:7" ht="14.25">
      <c r="A46" s="170"/>
      <c r="B46" s="10" t="s">
        <v>13</v>
      </c>
      <c r="C46" s="16">
        <f>C45*100/C44</f>
        <v>13.621327106440942</v>
      </c>
      <c r="D46" s="16">
        <f>D45*100/D44</f>
        <v>13.997760358342665</v>
      </c>
      <c r="E46" s="16">
        <f>E45*100/E44</f>
        <v>10.81081081081081</v>
      </c>
      <c r="F46" s="18"/>
      <c r="G46" s="17"/>
    </row>
    <row r="47" spans="3:7" ht="14.25">
      <c r="C47" s="20"/>
      <c r="D47" s="20"/>
      <c r="E47" s="20"/>
      <c r="F47" s="21"/>
      <c r="G47" s="9">
        <f>IF(ISBLANK(E47),"",IF(AND(OR(F47&gt;=2,F47&lt;=-2),OR((D47-E47)&gt;=1000,(D47-E47)&lt;=-1000)),"Bitte Begründung in dieser Zelle angeben",""))</f>
      </c>
    </row>
    <row r="48" spans="1:7" ht="14.25">
      <c r="A48" s="22"/>
      <c r="B48" s="7" t="s">
        <v>20</v>
      </c>
      <c r="C48" s="20"/>
      <c r="D48" s="20"/>
      <c r="E48" s="20"/>
      <c r="F48" s="21"/>
      <c r="G48" s="9">
        <f>IF(ISBLANK(E48),"",IF(AND(OR(F48&gt;=2,F48&lt;=-2),OR((D48-E48)&gt;=1000,(D48-E48)&lt;=-1000)),"Bitte Begründung in dieser Zelle angeben",""))</f>
      </c>
    </row>
    <row r="49" spans="1:7" ht="15" customHeight="1">
      <c r="A49" s="168" t="s">
        <v>31</v>
      </c>
      <c r="B49" s="10" t="s">
        <v>14</v>
      </c>
      <c r="C49" s="11">
        <v>45000</v>
      </c>
      <c r="D49" s="11">
        <v>45000</v>
      </c>
      <c r="E49" s="16">
        <v>45000</v>
      </c>
      <c r="F49" s="23">
        <f>IF(OR(D49=0,E49=0),"-",E49/D49*100-100)</f>
        <v>0</v>
      </c>
      <c r="G49" s="13">
        <f>IF(ISBLANK(E49),"",IF(AND(OR(F49&gt;=2,F49&lt;=-2),OR((D49-E49)&gt;=100,(D49-E49)&lt;=-100)),"Bitte Begründung in dieser Zelle angeben",""))</f>
      </c>
    </row>
    <row r="50" spans="1:7" ht="14.25">
      <c r="A50" s="169"/>
      <c r="B50" s="10" t="s">
        <v>15</v>
      </c>
      <c r="C50" s="11">
        <v>240000</v>
      </c>
      <c r="D50" s="11">
        <v>241000</v>
      </c>
      <c r="E50" s="16">
        <v>245000</v>
      </c>
      <c r="F50" s="23">
        <f>IF(OR(D50=0,E50=0),"-",E50/D50*100-100)</f>
        <v>1.6597510373443924</v>
      </c>
      <c r="G50" s="13">
        <f>IF(ISBLANK(E50),"",IF(AND(OR(F50&gt;=2,F50&lt;=-2),OR((D50-E50)&gt;=100,(D50-E50)&lt;=-100)),"Bitte Begründung in dieser Zelle angeben",""))</f>
      </c>
    </row>
    <row r="51" spans="1:7" ht="14.25">
      <c r="A51" s="169"/>
      <c r="B51" s="10" t="s">
        <v>11</v>
      </c>
      <c r="C51" s="16">
        <f>SUM(C49:C50)</f>
        <v>285000</v>
      </c>
      <c r="D51" s="16">
        <f>SUM(D49:D50)</f>
        <v>286000</v>
      </c>
      <c r="E51" s="16">
        <f>SUM(E49:E50)</f>
        <v>290000</v>
      </c>
      <c r="F51" s="23">
        <f>IF(OR(D51=0,E51=0),"-",E51/D51*100-100)</f>
        <v>1.3986013986014</v>
      </c>
      <c r="G51" s="17"/>
    </row>
    <row r="52" spans="1:7" ht="14.25">
      <c r="A52" s="170"/>
      <c r="B52" s="10" t="s">
        <v>13</v>
      </c>
      <c r="C52" s="16">
        <f>C49*100/C51</f>
        <v>15.789473684210526</v>
      </c>
      <c r="D52" s="16">
        <f>D49*100/D51</f>
        <v>15.734265734265735</v>
      </c>
      <c r="E52" s="16">
        <f>E49*100/E51</f>
        <v>15.517241379310345</v>
      </c>
      <c r="F52" s="23">
        <f>IF(OR(D52=0,E52=0),"-",E52/D52*100-100)</f>
        <v>-1.3793103448275872</v>
      </c>
      <c r="G52" s="17"/>
    </row>
    <row r="53" spans="3:7" ht="14.25">
      <c r="C53" s="20"/>
      <c r="D53" s="20"/>
      <c r="E53" s="20"/>
      <c r="F53" s="24"/>
      <c r="G53" s="9">
        <f>IF(ISBLANK(E53),"",IF(AND(OR(F53&gt;=2,F53&lt;=-2),OR((D53-E53)&gt;=1000,(D53-E53)&lt;=-1000)),"Bitte Begründung in dieser Zelle angeben",""))</f>
      </c>
    </row>
    <row r="54" spans="2:7" ht="14.25">
      <c r="B54" s="7" t="s">
        <v>21</v>
      </c>
      <c r="C54" s="20"/>
      <c r="D54" s="20"/>
      <c r="E54" s="20"/>
      <c r="F54" s="24"/>
      <c r="G54" s="9">
        <f>IF(ISBLANK(E54),"",IF(AND(OR(F54&gt;=2,F54&lt;=-2),OR((D54-E54)&gt;=1000,(D54-E54)&lt;=-1000)),"Bitte Begründung in dieser Zelle angeben",""))</f>
      </c>
    </row>
    <row r="55" spans="2:7" ht="14.25">
      <c r="B55" s="10" t="s">
        <v>24</v>
      </c>
      <c r="C55" s="16">
        <f>C44+C51</f>
        <v>336390</v>
      </c>
      <c r="D55" s="16">
        <f>D44+D51</f>
        <v>339580</v>
      </c>
      <c r="E55" s="16">
        <f>E44+E51</f>
        <v>364000</v>
      </c>
      <c r="F55" s="23">
        <f>IF(OR(D55=0,E55=0),"-",E55/D55*100-100)</f>
        <v>7.191236232993688</v>
      </c>
      <c r="G55" s="17"/>
    </row>
    <row r="56" spans="2:7" ht="14.25">
      <c r="B56" s="10" t="s">
        <v>22</v>
      </c>
      <c r="C56" s="16">
        <f>C45+C49</f>
        <v>52000</v>
      </c>
      <c r="D56" s="16">
        <f>D45+D49</f>
        <v>52500</v>
      </c>
      <c r="E56" s="16">
        <f>E45+E49</f>
        <v>53000</v>
      </c>
      <c r="F56" s="23">
        <f>IF(OR(D56=0,E56=0),"-",E56/D56*100-100)</f>
        <v>0.952380952380949</v>
      </c>
      <c r="G56" s="13">
        <f>IF(ISBLANK(E56),"",IF(AND(OR(F56&gt;=2,F56&lt;=-2),OR((D56-E56)&gt;=100,(D56-E56)&lt;=-100)),"Bitte Begründung in dieser Zelle angeben",""))</f>
      </c>
    </row>
    <row r="57" spans="2:7" ht="14.25">
      <c r="B57" s="10" t="s">
        <v>23</v>
      </c>
      <c r="C57" s="16">
        <f>C56*100/C55</f>
        <v>15.458247867059068</v>
      </c>
      <c r="D57" s="16">
        <f>D56*100/D55</f>
        <v>15.460274456681784</v>
      </c>
      <c r="E57" s="16">
        <f>E56*100/E55</f>
        <v>14.56043956043956</v>
      </c>
      <c r="F57" s="23">
        <f>IF(OR(D57=0,E57=0),"-",E57/D57*100-100)</f>
        <v>-5.820303506017794</v>
      </c>
      <c r="G57" s="17"/>
    </row>
    <row r="58" spans="3:6" ht="14.25">
      <c r="C58" s="20"/>
      <c r="D58" s="20"/>
      <c r="E58" s="20"/>
      <c r="F58" s="21"/>
    </row>
    <row r="59" spans="3:7" ht="14.25">
      <c r="C59" s="20"/>
      <c r="D59" s="20"/>
      <c r="E59" s="20"/>
      <c r="F59" s="21"/>
      <c r="G59" s="9">
        <f>IF(ISBLANK(E59),"",IF(AND(OR(F59&gt;=2,F59&lt;=-2),OR((D59-E59)&gt;=1000,(D59-E59)&lt;=-1000)),"Bitte Begründung in dieser Zelle angeben",""))</f>
      </c>
    </row>
    <row r="60" spans="2:7" ht="14.25">
      <c r="B60" s="7" t="s">
        <v>28</v>
      </c>
      <c r="C60" s="20"/>
      <c r="D60" s="20"/>
      <c r="E60" s="20"/>
      <c r="F60" s="21"/>
      <c r="G60" s="9">
        <f>IF(ISBLANK(E60),"",IF(AND(OR(F60&gt;=2,F60&lt;=-2),OR((D60-E60)&gt;=1000,(D60-E60)&lt;=-1000)),"Bitte Begründung in dieser Zelle angeben",""))</f>
      </c>
    </row>
    <row r="61" spans="1:7" ht="42.75">
      <c r="A61" s="163" t="s">
        <v>32</v>
      </c>
      <c r="B61" s="25" t="s">
        <v>27</v>
      </c>
      <c r="C61" s="11">
        <v>1180</v>
      </c>
      <c r="D61" s="11">
        <v>1200</v>
      </c>
      <c r="E61" s="11">
        <v>1200</v>
      </c>
      <c r="F61" s="26">
        <f aca="true" t="shared" si="1" ref="F61:F67">IF(OR(D61=0,E61=0),"-",E61/D61*100-100)</f>
        <v>0</v>
      </c>
      <c r="G61" s="13">
        <f aca="true" t="shared" si="2" ref="G61:G66">IF(ISBLANK(E61),"",IF(AND(OR(F61&gt;=2,F61&lt;=-2),OR((D61-E61)&gt;=100,(D61-E61)&lt;=-100)),"Bitte Begründung in dieser Zelle angeben",""))</f>
      </c>
    </row>
    <row r="62" spans="1:7" ht="14.25">
      <c r="A62" s="164"/>
      <c r="B62" s="27" t="s">
        <v>25</v>
      </c>
      <c r="C62" s="11"/>
      <c r="D62" s="11"/>
      <c r="E62" s="11"/>
      <c r="F62" s="26" t="str">
        <f t="shared" si="1"/>
        <v>-</v>
      </c>
      <c r="G62" s="13">
        <f t="shared" si="2"/>
      </c>
    </row>
    <row r="63" spans="1:7" ht="14.25">
      <c r="A63" s="164"/>
      <c r="B63" s="27" t="s">
        <v>26</v>
      </c>
      <c r="C63" s="11"/>
      <c r="D63" s="11"/>
      <c r="E63" s="11"/>
      <c r="F63" s="26" t="str">
        <f t="shared" si="1"/>
        <v>-</v>
      </c>
      <c r="G63" s="13">
        <f t="shared" si="2"/>
      </c>
    </row>
    <row r="64" spans="1:7" ht="14.25">
      <c r="A64" s="164"/>
      <c r="B64" s="27" t="s">
        <v>41</v>
      </c>
      <c r="C64" s="11"/>
      <c r="D64" s="11"/>
      <c r="E64" s="11"/>
      <c r="F64" s="26" t="str">
        <f t="shared" si="1"/>
        <v>-</v>
      </c>
      <c r="G64" s="13">
        <f t="shared" si="2"/>
      </c>
    </row>
    <row r="65" spans="1:7" ht="14.25">
      <c r="A65" s="164"/>
      <c r="B65" s="15"/>
      <c r="C65" s="11"/>
      <c r="D65" s="11"/>
      <c r="E65" s="11"/>
      <c r="F65" s="26" t="str">
        <f t="shared" si="1"/>
        <v>-</v>
      </c>
      <c r="G65" s="13">
        <f t="shared" si="2"/>
      </c>
    </row>
    <row r="66" spans="1:7" ht="14.25">
      <c r="A66" s="164"/>
      <c r="B66" s="15"/>
      <c r="C66" s="11"/>
      <c r="D66" s="11"/>
      <c r="E66" s="11"/>
      <c r="F66" s="26" t="str">
        <f t="shared" si="1"/>
        <v>-</v>
      </c>
      <c r="G66" s="13">
        <f t="shared" si="2"/>
      </c>
    </row>
    <row r="67" spans="1:7" ht="14.25">
      <c r="A67" s="165"/>
      <c r="B67" s="27" t="s">
        <v>24</v>
      </c>
      <c r="C67" s="28">
        <f>SUM(C61:C66)</f>
        <v>1180</v>
      </c>
      <c r="D67" s="28">
        <f>SUM(D61:D66)</f>
        <v>1200</v>
      </c>
      <c r="E67" s="28">
        <f>SUM(E61:E66)</f>
        <v>1200</v>
      </c>
      <c r="F67" s="26">
        <f t="shared" si="1"/>
        <v>0</v>
      </c>
      <c r="G67" s="17"/>
    </row>
    <row r="68" spans="3:6" ht="14.25">
      <c r="C68" s="20"/>
      <c r="D68" s="20"/>
      <c r="E68" s="20"/>
      <c r="F68" s="29"/>
    </row>
    <row r="69" spans="2:6" ht="14.25">
      <c r="B69" s="7" t="s">
        <v>29</v>
      </c>
      <c r="C69" s="20"/>
      <c r="D69" s="20"/>
      <c r="E69" s="20"/>
      <c r="F69" s="29"/>
    </row>
    <row r="70" spans="1:7" ht="14.25">
      <c r="A70" s="166" t="s">
        <v>32</v>
      </c>
      <c r="B70" s="27" t="s">
        <v>37</v>
      </c>
      <c r="C70" s="11">
        <v>7500</v>
      </c>
      <c r="D70" s="11"/>
      <c r="E70" s="11"/>
      <c r="F70" s="32" t="str">
        <f aca="true" t="shared" si="3" ref="F70:F76">IF(OR(D70=0,E70=0),"-",E70/D70*100-100)</f>
        <v>-</v>
      </c>
      <c r="G70" s="13">
        <f aca="true" t="shared" si="4" ref="G70:G75">IF(ISBLANK(E70),"",IF(AND(OR(F70&gt;=2,F70&lt;=-2),OR((D70-E70)&gt;=100,(D70-E70)&lt;=-100)),"Bitte Begründung in dieser Zelle angeben",""))</f>
      </c>
    </row>
    <row r="71" spans="1:7" ht="14.25">
      <c r="A71" s="166"/>
      <c r="B71" s="27" t="s">
        <v>38</v>
      </c>
      <c r="C71" s="11"/>
      <c r="D71" s="11"/>
      <c r="E71" s="11"/>
      <c r="F71" s="32" t="str">
        <f t="shared" si="3"/>
        <v>-</v>
      </c>
      <c r="G71" s="13">
        <f t="shared" si="4"/>
      </c>
    </row>
    <row r="72" spans="1:7" ht="14.25">
      <c r="A72" s="166"/>
      <c r="B72" s="27" t="s">
        <v>77</v>
      </c>
      <c r="C72" s="11"/>
      <c r="D72" s="11"/>
      <c r="E72" s="11"/>
      <c r="F72" s="32" t="str">
        <f t="shared" si="3"/>
        <v>-</v>
      </c>
      <c r="G72" s="13">
        <f t="shared" si="4"/>
      </c>
    </row>
    <row r="73" spans="1:7" ht="14.25">
      <c r="A73" s="166"/>
      <c r="B73" s="27" t="s">
        <v>92</v>
      </c>
      <c r="C73" s="11">
        <v>200000</v>
      </c>
      <c r="D73" s="11">
        <v>200000</v>
      </c>
      <c r="E73" s="11">
        <v>200000</v>
      </c>
      <c r="F73" s="32">
        <f t="shared" si="3"/>
        <v>0</v>
      </c>
      <c r="G73" s="13">
        <f t="shared" si="4"/>
      </c>
    </row>
    <row r="74" spans="1:7" ht="14.25">
      <c r="A74" s="166"/>
      <c r="B74" s="27" t="s">
        <v>91</v>
      </c>
      <c r="C74" s="11">
        <v>1500</v>
      </c>
      <c r="D74" s="11"/>
      <c r="E74" s="11"/>
      <c r="F74" s="32">
        <f>IF(OR(D73=0,E73=0),"-",E73/D73*100-100)</f>
        <v>0</v>
      </c>
      <c r="G74" s="13">
        <f>IF(ISBLANK(E73),"",IF(AND(OR(F74&gt;=2,F74&lt;=-2),OR((D73-E73)&gt;=100,(D73-E73)&lt;=-100)),"Bitte Begründung in dieser Zelle angeben",""))</f>
      </c>
    </row>
    <row r="75" spans="1:7" ht="14.25">
      <c r="A75" s="166"/>
      <c r="B75" s="27" t="s">
        <v>39</v>
      </c>
      <c r="C75" s="11"/>
      <c r="D75" s="11"/>
      <c r="E75" s="11"/>
      <c r="F75" s="32" t="str">
        <f t="shared" si="3"/>
        <v>-</v>
      </c>
      <c r="G75" s="13">
        <f t="shared" si="4"/>
      </c>
    </row>
    <row r="76" spans="1:7" ht="14.25">
      <c r="A76" s="166"/>
      <c r="B76" s="27" t="s">
        <v>24</v>
      </c>
      <c r="C76" s="28">
        <f>SUM(C70:C75)</f>
        <v>209000</v>
      </c>
      <c r="D76" s="28">
        <f>SUM(D70:D75)</f>
        <v>200000</v>
      </c>
      <c r="E76" s="28">
        <f>SUM(E70:E75)</f>
        <v>200000</v>
      </c>
      <c r="F76" s="32">
        <f t="shared" si="3"/>
        <v>0</v>
      </c>
      <c r="G76" s="17"/>
    </row>
    <row r="77" spans="3:7" ht="14.25">
      <c r="C77" s="20"/>
      <c r="D77" s="20"/>
      <c r="E77" s="20"/>
      <c r="F77" s="29"/>
      <c r="G77" s="9">
        <f>IF(ISBLANK(E77),"",IF(AND(OR(F77&gt;=2,F77&lt;=-2),OR((D77-E77)&gt;=1000,(D77-E77)&lt;=-1000)),"Bitte Begründung in dieser Zelle angeben",""))</f>
      </c>
    </row>
    <row r="78" spans="2:7" ht="14.25">
      <c r="B78" s="7" t="s">
        <v>33</v>
      </c>
      <c r="C78" s="20"/>
      <c r="D78" s="20"/>
      <c r="E78" s="20"/>
      <c r="F78" s="29"/>
      <c r="G78" s="9">
        <f>IF(ISBLANK(E78),"",IF(AND(OR(F78&gt;=2,F78&lt;=-2),OR((D78-E78)&gt;=1000,(D78-E78)&lt;=-1000)),"Bitte Begründung in dieser Zelle angeben",""))</f>
      </c>
    </row>
    <row r="79" spans="2:7" ht="14.25">
      <c r="B79" s="27" t="s">
        <v>24</v>
      </c>
      <c r="C79" s="28">
        <f>C67+C76</f>
        <v>210180</v>
      </c>
      <c r="D79" s="28">
        <f>D67+D76</f>
        <v>201200</v>
      </c>
      <c r="E79" s="28">
        <f>E67+E76</f>
        <v>201200</v>
      </c>
      <c r="F79" s="32">
        <f>IF(OR(D81=0,E81=0),"-",E81/D81*100-100)</f>
        <v>17.64705882352942</v>
      </c>
      <c r="G79" s="17"/>
    </row>
    <row r="80" spans="3:6" ht="14.25">
      <c r="C80" s="20"/>
      <c r="D80" s="20"/>
      <c r="E80" s="20"/>
      <c r="F80" s="29"/>
    </row>
    <row r="81" spans="2:7" ht="42.75">
      <c r="B81" s="113" t="s">
        <v>66</v>
      </c>
      <c r="C81" s="34">
        <f>C55-C79</f>
        <v>126210</v>
      </c>
      <c r="D81" s="34">
        <f>D55-D79</f>
        <v>138380</v>
      </c>
      <c r="E81" s="34">
        <f>E55-E79</f>
        <v>162800</v>
      </c>
      <c r="F81" s="35">
        <f>IF(OR(D81=0,E81=0),"-",E81/D81*100-100)</f>
        <v>17.64705882352942</v>
      </c>
      <c r="G81" s="17"/>
    </row>
    <row r="94" ht="14.25" hidden="1">
      <c r="D94" s="1" t="s">
        <v>58</v>
      </c>
    </row>
    <row r="95" ht="14.25" hidden="1">
      <c r="D95" s="1" t="s">
        <v>98</v>
      </c>
    </row>
  </sheetData>
  <sheetProtection password="CDA9" sheet="1" objects="1" scenarios="1"/>
  <mergeCells count="26">
    <mergeCell ref="B1:G1"/>
    <mergeCell ref="B3:G3"/>
    <mergeCell ref="B4:G4"/>
    <mergeCell ref="B2:G2"/>
    <mergeCell ref="A49:A52"/>
    <mergeCell ref="A16:B16"/>
    <mergeCell ref="B8:G8"/>
    <mergeCell ref="B9:G9"/>
    <mergeCell ref="B10:G10"/>
    <mergeCell ref="B11:G11"/>
    <mergeCell ref="A13:B13"/>
    <mergeCell ref="C13:G13"/>
    <mergeCell ref="C15:G15"/>
    <mergeCell ref="A14:B14"/>
    <mergeCell ref="C14:G14"/>
    <mergeCell ref="A15:B15"/>
    <mergeCell ref="A61:A67"/>
    <mergeCell ref="A70:A76"/>
    <mergeCell ref="A17:B17"/>
    <mergeCell ref="A21:A46"/>
    <mergeCell ref="A5:A7"/>
    <mergeCell ref="B5:G5"/>
    <mergeCell ref="B6:B7"/>
    <mergeCell ref="C6:G6"/>
    <mergeCell ref="C7:G7"/>
    <mergeCell ref="B12:G12"/>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1"/>
  <headerFooter>
    <oddHeader>&amp;L&amp;A / &amp;D</oddHeader>
    <oddFooter>&amp;R&amp;P</oddFooter>
  </headerFooter>
</worksheet>
</file>

<file path=xl/worksheets/sheet7.xml><?xml version="1.0" encoding="utf-8"?>
<worksheet xmlns="http://schemas.openxmlformats.org/spreadsheetml/2006/main" xmlns:r="http://schemas.openxmlformats.org/officeDocument/2006/relationships">
  <sheetPr codeName="Tabelle7">
    <tabColor theme="8" tint="0.39998000860214233"/>
    <pageSetUpPr fitToPage="1"/>
  </sheetPr>
  <dimension ref="A1:H94"/>
  <sheetViews>
    <sheetView zoomScale="90" zoomScaleNormal="90" zoomScalePageLayoutView="0" workbookViewId="0" topLeftCell="A1">
      <pane ySplit="7" topLeftCell="A47" activePane="bottomLeft" state="frozen"/>
      <selection pane="topLeft" activeCell="A1" sqref="A1"/>
      <selection pane="bottomLeft" activeCell="C66" sqref="C66"/>
    </sheetView>
  </sheetViews>
  <sheetFormatPr defaultColWidth="11.421875" defaultRowHeight="15"/>
  <cols>
    <col min="1" max="1" width="11.140625" style="37" customWidth="1"/>
    <col min="2" max="2" width="59.57421875" style="37" customWidth="1"/>
    <col min="3" max="5" width="14.28125" style="37" customWidth="1"/>
    <col min="6" max="6" width="15.28125" style="55" customWidth="1"/>
    <col min="7" max="7" width="63.8515625" style="40" customWidth="1"/>
    <col min="8" max="16384" width="11.421875" style="37" customWidth="1"/>
  </cols>
  <sheetData>
    <row r="1" spans="1:7" ht="14.25">
      <c r="A1" s="159" t="s">
        <v>69</v>
      </c>
      <c r="B1" s="159"/>
      <c r="C1" s="200">
        <f>IF(ISBLANK(Finanzplan!C1),"",Finanzplan!C1)</f>
      </c>
      <c r="D1" s="201"/>
      <c r="E1" s="201"/>
      <c r="F1" s="201"/>
      <c r="G1" s="202"/>
    </row>
    <row r="2" spans="1:7" ht="14.25">
      <c r="A2" s="161" t="s">
        <v>57</v>
      </c>
      <c r="B2" s="162"/>
      <c r="C2" s="200">
        <f>IF(ISBLANK(Finanzplan!C3),"",Finanzplan!C3)</f>
      </c>
      <c r="D2" s="201"/>
      <c r="E2" s="201"/>
      <c r="F2" s="201"/>
      <c r="G2" s="202"/>
    </row>
    <row r="3" spans="1:8" ht="14.25">
      <c r="A3" s="159" t="s">
        <v>70</v>
      </c>
      <c r="B3" s="159"/>
      <c r="C3" s="200">
        <f>IF(ISBLANK(Finanzplan!C2),"",Finanzplan!C2)</f>
      </c>
      <c r="D3" s="201"/>
      <c r="E3" s="201"/>
      <c r="F3" s="201"/>
      <c r="G3" s="202"/>
      <c r="H3" s="1"/>
    </row>
    <row r="4" spans="1:8" ht="14.25">
      <c r="A4" s="159" t="s">
        <v>100</v>
      </c>
      <c r="B4" s="171"/>
      <c r="C4" s="200">
        <f>IF(ISBLANK(Finanzplan!C4),"",Finanzplan!C4)</f>
      </c>
      <c r="D4" s="201"/>
      <c r="E4" s="201"/>
      <c r="F4" s="201"/>
      <c r="G4" s="202"/>
      <c r="H4" s="1"/>
    </row>
    <row r="5" spans="1:7" ht="14.25">
      <c r="A5" s="159" t="s">
        <v>67</v>
      </c>
      <c r="B5" s="159"/>
      <c r="C5" s="200">
        <f>IF(ISBLANK(Finanzplan!C5),"",Finanzplan!C5)</f>
        <v>2023</v>
      </c>
      <c r="D5" s="201"/>
      <c r="E5" s="201"/>
      <c r="F5" s="201"/>
      <c r="G5" s="202"/>
    </row>
    <row r="7" spans="3:7" ht="28.5">
      <c r="C7" s="5" t="str">
        <f>"Ist "&amp;C5-1</f>
        <v>Ist 2022</v>
      </c>
      <c r="D7" s="5" t="str">
        <f>"Plan "&amp;C5</f>
        <v>Plan 2023</v>
      </c>
      <c r="E7" s="5" t="str">
        <f>"Ist "&amp;C5</f>
        <v>Ist 2023</v>
      </c>
      <c r="F7" s="5" t="s">
        <v>40</v>
      </c>
      <c r="G7" s="6" t="str">
        <f>"Begründung (wenn Abweichung gegenüber Plan "&amp;C5&amp;" über 10 % und EUR 1.000,-- ist)"</f>
        <v>Begründung (wenn Abweichung gegenüber Plan 2023 über 10 % und EUR 1.000,-- ist)</v>
      </c>
    </row>
    <row r="8" spans="2:6" ht="14.25">
      <c r="B8" s="38" t="s">
        <v>103</v>
      </c>
      <c r="F8" s="39"/>
    </row>
    <row r="9" spans="1:8" ht="15" customHeight="1">
      <c r="A9" s="173" t="s">
        <v>31</v>
      </c>
      <c r="B9" s="41" t="s">
        <v>0</v>
      </c>
      <c r="C9" s="42"/>
      <c r="D9" s="42"/>
      <c r="E9" s="42"/>
      <c r="F9" s="12" t="str">
        <f aca="true" t="shared" si="0" ref="F9:F37">IF(OR(D9=0,E9=0),"-",E9/D9*100-100)</f>
        <v>-</v>
      </c>
      <c r="G9" s="43"/>
      <c r="H9" s="44">
        <f>IF(ISBLANK(E9),"",IF(AND(OR(F9&gt;=10,F9&lt;=-10),OR((D9-E9)&gt;=1000,(D9-E9)&lt;=-1000)),IF(ISBLANK(G9),'|'!B$56,""),""))</f>
      </c>
    </row>
    <row r="10" spans="1:8" ht="14.25">
      <c r="A10" s="174"/>
      <c r="B10" s="41" t="s">
        <v>1</v>
      </c>
      <c r="C10" s="42"/>
      <c r="D10" s="42"/>
      <c r="E10" s="42"/>
      <c r="F10" s="12" t="str">
        <f t="shared" si="0"/>
        <v>-</v>
      </c>
      <c r="G10" s="43"/>
      <c r="H10" s="44">
        <f>IF(ISBLANK(E10),"",IF(AND(OR(F10&gt;=10,F10&lt;=-10),OR((D10-E10)&gt;=1000,(D10-E10)&lt;=-1000)),IF(ISBLANK(G10),'|'!B$56,""),""))</f>
      </c>
    </row>
    <row r="11" spans="1:8" ht="14.25">
      <c r="A11" s="174"/>
      <c r="B11" s="41" t="s">
        <v>2</v>
      </c>
      <c r="C11" s="42"/>
      <c r="D11" s="42"/>
      <c r="E11" s="42"/>
      <c r="F11" s="12" t="str">
        <f t="shared" si="0"/>
        <v>-</v>
      </c>
      <c r="G11" s="43"/>
      <c r="H11" s="44">
        <f>IF(ISBLANK(E11),"",IF(AND(OR(F11&gt;=10,F11&lt;=-10),OR((D11-E11)&gt;=1000,(D11-E11)&lt;=-1000)),IF(ISBLANK(G11),'|'!B$56,""),""))</f>
      </c>
    </row>
    <row r="12" spans="1:8" ht="14.25">
      <c r="A12" s="174"/>
      <c r="B12" s="41" t="s">
        <v>3</v>
      </c>
      <c r="C12" s="42"/>
      <c r="D12" s="42"/>
      <c r="E12" s="42"/>
      <c r="F12" s="12" t="str">
        <f t="shared" si="0"/>
        <v>-</v>
      </c>
      <c r="G12" s="43"/>
      <c r="H12" s="44">
        <f>IF(ISBLANK(E12),"",IF(AND(OR(F12&gt;=10,F12&lt;=-10),OR((D12-E12)&gt;=1000,(D12-E12)&lt;=-1000)),IF(ISBLANK(G12),'|'!B$56,""),""))</f>
      </c>
    </row>
    <row r="13" spans="1:8" ht="14.25">
      <c r="A13" s="174"/>
      <c r="B13" s="41" t="s">
        <v>86</v>
      </c>
      <c r="C13" s="42"/>
      <c r="D13" s="42"/>
      <c r="E13" s="42"/>
      <c r="F13" s="12" t="str">
        <f t="shared" si="0"/>
        <v>-</v>
      </c>
      <c r="G13" s="43"/>
      <c r="H13" s="44">
        <f>IF(ISBLANK(E13),"",IF(AND(OR(F13&gt;=10,F13&lt;=-10),OR((D13-E13)&gt;=1000,(D13-E13)&lt;=-1000)),IF(ISBLANK(G13),'|'!B$56,""),""))</f>
      </c>
    </row>
    <row r="14" spans="1:8" ht="14.25">
      <c r="A14" s="174"/>
      <c r="B14" s="41" t="s">
        <v>36</v>
      </c>
      <c r="C14" s="42"/>
      <c r="D14" s="42"/>
      <c r="E14" s="42"/>
      <c r="F14" s="12" t="str">
        <f t="shared" si="0"/>
        <v>-</v>
      </c>
      <c r="G14" s="43"/>
      <c r="H14" s="44">
        <f>IF(ISBLANK(E14),"",IF(AND(OR(F14&gt;=10,F14&lt;=-10),OR((D14-E14)&gt;=1000,(D14-E14)&lt;=-1000)),IF(ISBLANK(G14),'|'!B$56,""),""))</f>
      </c>
    </row>
    <row r="15" spans="1:8" ht="14.25">
      <c r="A15" s="174"/>
      <c r="B15" s="41" t="s">
        <v>83</v>
      </c>
      <c r="C15" s="42"/>
      <c r="D15" s="42"/>
      <c r="E15" s="42"/>
      <c r="F15" s="12" t="str">
        <f t="shared" si="0"/>
        <v>-</v>
      </c>
      <c r="G15" s="43"/>
      <c r="H15" s="44">
        <f>IF(ISBLANK(E15),"",IF(AND(OR(F15&gt;=10,F15&lt;=-10),OR((D15-E15)&gt;=1000,(D15-E15)&lt;=-1000)),IF(ISBLANK(G15),'|'!B$56,""),""))</f>
      </c>
    </row>
    <row r="16" spans="1:8" ht="14.25">
      <c r="A16" s="174"/>
      <c r="B16" s="41" t="s">
        <v>4</v>
      </c>
      <c r="C16" s="42"/>
      <c r="D16" s="42"/>
      <c r="E16" s="42"/>
      <c r="F16" s="12" t="str">
        <f>IF(OR(D16=0,E16=0),"-",E16/D16*100-100)</f>
        <v>-</v>
      </c>
      <c r="G16" s="43"/>
      <c r="H16" s="44">
        <f>IF(ISBLANK(E16),"",IF(AND(OR(F16&gt;=10,F16&lt;=-10),OR((D16-E16)&gt;=1000,(D16-E16)&lt;=-1000)),IF(ISBLANK(G16),'|'!B$56,""),""))</f>
      </c>
    </row>
    <row r="17" spans="1:8" ht="14.25">
      <c r="A17" s="174"/>
      <c r="B17" s="41" t="s">
        <v>56</v>
      </c>
      <c r="C17" s="42"/>
      <c r="D17" s="42"/>
      <c r="E17" s="42"/>
      <c r="F17" s="12" t="str">
        <f t="shared" si="0"/>
        <v>-</v>
      </c>
      <c r="G17" s="43"/>
      <c r="H17" s="44">
        <f>IF(ISBLANK(E17),"",IF(AND(OR(F17&gt;=10,F17&lt;=-10),OR((D17-E17)&gt;=1000,(D17-E17)&lt;=-1000)),IF(ISBLANK(G17),'|'!B$56,""),""))</f>
      </c>
    </row>
    <row r="18" spans="1:8" ht="14.25">
      <c r="A18" s="174"/>
      <c r="B18" s="41" t="s">
        <v>87</v>
      </c>
      <c r="C18" s="42"/>
      <c r="D18" s="42"/>
      <c r="E18" s="42"/>
      <c r="F18" s="12" t="str">
        <f t="shared" si="0"/>
        <v>-</v>
      </c>
      <c r="G18" s="43"/>
      <c r="H18" s="44">
        <f>IF(ISBLANK(E18),"",IF(AND(OR(F18&gt;=10,F18&lt;=-10),OR((D18-E18)&gt;=1000,(D18-E18)&lt;=-1000)),IF(ISBLANK(G18),'|'!B$56,""),""))</f>
      </c>
    </row>
    <row r="19" spans="1:8" ht="14.25">
      <c r="A19" s="174"/>
      <c r="B19" s="41" t="s">
        <v>5</v>
      </c>
      <c r="C19" s="42"/>
      <c r="D19" s="42"/>
      <c r="E19" s="42"/>
      <c r="F19" s="12" t="str">
        <f t="shared" si="0"/>
        <v>-</v>
      </c>
      <c r="G19" s="43"/>
      <c r="H19" s="44">
        <f>IF(ISBLANK(E19),"",IF(AND(OR(F19&gt;=10,F19&lt;=-10),OR((D19-E19)&gt;=1000,(D19-E19)&lt;=-1000)),IF(ISBLANK(G19),'|'!B$56,""),""))</f>
      </c>
    </row>
    <row r="20" spans="1:8" ht="14.25">
      <c r="A20" s="174"/>
      <c r="B20" s="45" t="s">
        <v>34</v>
      </c>
      <c r="C20" s="42"/>
      <c r="D20" s="42"/>
      <c r="E20" s="42"/>
      <c r="F20" s="12" t="str">
        <f t="shared" si="0"/>
        <v>-</v>
      </c>
      <c r="G20" s="43"/>
      <c r="H20" s="44">
        <f>IF(ISBLANK(E20),"",IF(AND(OR(F20&gt;=10,F20&lt;=-10),OR((D20-E20)&gt;=1000,(D20-E20)&lt;=-1000)),IF(ISBLANK(G20),'|'!B$56,""),""))</f>
      </c>
    </row>
    <row r="21" spans="1:8" ht="14.25">
      <c r="A21" s="174"/>
      <c r="B21" s="41" t="s">
        <v>6</v>
      </c>
      <c r="C21" s="42"/>
      <c r="D21" s="42"/>
      <c r="E21" s="42"/>
      <c r="F21" s="12" t="str">
        <f t="shared" si="0"/>
        <v>-</v>
      </c>
      <c r="G21" s="43"/>
      <c r="H21" s="44">
        <f>IF(ISBLANK(E21),"",IF(AND(OR(F21&gt;=10,F21&lt;=-10),OR((D21-E21)&gt;=1000,(D21-E21)&lt;=-1000)),IF(ISBLANK(G21),'|'!B$56,""),""))</f>
      </c>
    </row>
    <row r="22" spans="1:8" ht="14.25">
      <c r="A22" s="174"/>
      <c r="B22" s="41" t="s">
        <v>7</v>
      </c>
      <c r="C22" s="42"/>
      <c r="D22" s="42"/>
      <c r="E22" s="42"/>
      <c r="F22" s="12" t="str">
        <f t="shared" si="0"/>
        <v>-</v>
      </c>
      <c r="G22" s="43"/>
      <c r="H22" s="44">
        <f>IF(ISBLANK(E22),"",IF(AND(OR(F22&gt;=10,F22&lt;=-10),OR((D22-E22)&gt;=1000,(D22-E22)&lt;=-1000)),IF(ISBLANK(G22),'|'!B$56,""),""))</f>
      </c>
    </row>
    <row r="23" spans="1:8" ht="14.25">
      <c r="A23" s="174"/>
      <c r="B23" s="41" t="s">
        <v>8</v>
      </c>
      <c r="C23" s="42"/>
      <c r="D23" s="42"/>
      <c r="E23" s="42"/>
      <c r="F23" s="12" t="str">
        <f t="shared" si="0"/>
        <v>-</v>
      </c>
      <c r="G23" s="43"/>
      <c r="H23" s="44">
        <f>IF(ISBLANK(E23),"",IF(AND(OR(F23&gt;=10,F23&lt;=-10),OR((D23-E23)&gt;=1000,(D23-E23)&lt;=-1000)),IF(ISBLANK(G23),'|'!B$56,""),""))</f>
      </c>
    </row>
    <row r="24" spans="1:8" ht="14.25">
      <c r="A24" s="174"/>
      <c r="B24" s="41" t="s">
        <v>84</v>
      </c>
      <c r="C24" s="42"/>
      <c r="D24" s="42"/>
      <c r="E24" s="42"/>
      <c r="F24" s="12" t="str">
        <f t="shared" si="0"/>
        <v>-</v>
      </c>
      <c r="G24" s="43"/>
      <c r="H24" s="44">
        <f>IF(ISBLANK(E24),"",IF(AND(OR(F24&gt;=10,F24&lt;=-10),OR((D24-E24)&gt;=1000,(D24-E24)&lt;=-1000)),IF(ISBLANK(G24),'|'!B$56,""),""))</f>
      </c>
    </row>
    <row r="25" spans="1:8" ht="28.5">
      <c r="A25" s="174"/>
      <c r="B25" s="45" t="s">
        <v>9</v>
      </c>
      <c r="C25" s="42"/>
      <c r="D25" s="42"/>
      <c r="E25" s="42"/>
      <c r="F25" s="12" t="str">
        <f t="shared" si="0"/>
        <v>-</v>
      </c>
      <c r="G25" s="43"/>
      <c r="H25" s="44">
        <f>IF(ISBLANK(E25),"",IF(AND(OR(F25&gt;=10,F25&lt;=-10),OR((D25-E25)&gt;=1000,(D25-E25)&lt;=-1000)),IF(ISBLANK(G25),'|'!B$56,""),""))</f>
      </c>
    </row>
    <row r="26" spans="1:8" ht="27.75" customHeight="1">
      <c r="A26" s="174"/>
      <c r="B26" s="45" t="s">
        <v>64</v>
      </c>
      <c r="C26" s="42"/>
      <c r="D26" s="42"/>
      <c r="E26" s="42"/>
      <c r="F26" s="12" t="str">
        <f t="shared" si="0"/>
        <v>-</v>
      </c>
      <c r="G26" s="43"/>
      <c r="H26" s="44">
        <f>IF(ISBLANK(E26),"",IF(AND(OR(F26&gt;=10,F26&lt;=-10),OR((D26-E26)&gt;=1000,(D26-E26)&lt;=-1000)),IF(ISBLANK(G26),'|'!B$56,""),""))</f>
      </c>
    </row>
    <row r="27" spans="1:8" ht="14.25">
      <c r="A27" s="174"/>
      <c r="B27" s="45" t="s">
        <v>65</v>
      </c>
      <c r="C27" s="42"/>
      <c r="D27" s="42"/>
      <c r="E27" s="42"/>
      <c r="F27" s="12" t="str">
        <f t="shared" si="0"/>
        <v>-</v>
      </c>
      <c r="G27" s="43"/>
      <c r="H27" s="44">
        <f>IF(ISBLANK(E27),"",IF(AND(OR(F27&gt;=10,F27&lt;=-10),OR((D27-E27)&gt;=1000,(D27-E27)&lt;=-1000)),IF(ISBLANK(G27),'|'!B$56,""),""))</f>
      </c>
    </row>
    <row r="28" spans="1:8" ht="14.25">
      <c r="A28" s="174"/>
      <c r="B28" s="116"/>
      <c r="C28" s="42"/>
      <c r="D28" s="42"/>
      <c r="E28" s="42"/>
      <c r="F28" s="12" t="str">
        <f t="shared" si="0"/>
        <v>-</v>
      </c>
      <c r="G28" s="43"/>
      <c r="H28" s="44">
        <f>IF(ISBLANK(E28),"",IF(AND(OR(F28&gt;=10,F28&lt;=-10),OR((D28-E28)&gt;=1000,(D28-E28)&lt;=-1000)),IF(ISBLANK(G28),'|'!B$56,""),""))</f>
      </c>
    </row>
    <row r="29" spans="1:8" ht="14.25">
      <c r="A29" s="174"/>
      <c r="B29" s="116"/>
      <c r="C29" s="42"/>
      <c r="D29" s="42"/>
      <c r="E29" s="42"/>
      <c r="F29" s="12" t="str">
        <f t="shared" si="0"/>
        <v>-</v>
      </c>
      <c r="G29" s="43"/>
      <c r="H29" s="44">
        <f>IF(ISBLANK(E29),"",IF(AND(OR(F29&gt;=10,F29&lt;=-10),OR((D29-E29)&gt;=1000,(D29-E29)&lt;=-1000)),IF(ISBLANK(G29),'|'!B$56,""),""))</f>
      </c>
    </row>
    <row r="30" spans="1:8" ht="14.25">
      <c r="A30" s="174"/>
      <c r="B30" s="116"/>
      <c r="C30" s="42"/>
      <c r="D30" s="42"/>
      <c r="E30" s="42"/>
      <c r="F30" s="12" t="str">
        <f t="shared" si="0"/>
        <v>-</v>
      </c>
      <c r="G30" s="43"/>
      <c r="H30" s="44">
        <f>IF(ISBLANK(E30),"",IF(AND(OR(F30&gt;=10,F30&lt;=-10),OR((D30-E30)&gt;=1000,(D30-E30)&lt;=-1000)),IF(ISBLANK(G30),'|'!B$56,""),""))</f>
      </c>
    </row>
    <row r="31" spans="1:8" ht="14.25">
      <c r="A31" s="174"/>
      <c r="B31" s="116"/>
      <c r="C31" s="42"/>
      <c r="D31" s="42"/>
      <c r="E31" s="42"/>
      <c r="F31" s="12" t="str">
        <f t="shared" si="0"/>
        <v>-</v>
      </c>
      <c r="G31" s="43"/>
      <c r="H31" s="44">
        <f>IF(ISBLANK(E31),"",IF(AND(OR(F31&gt;=10,F31&lt;=-10),OR((D31-E31)&gt;=1000,(D31-E31)&lt;=-1000)),IF(ISBLANK(G31),'|'!B$56,""),""))</f>
      </c>
    </row>
    <row r="32" spans="1:8" ht="14.25">
      <c r="A32" s="174"/>
      <c r="B32" s="116"/>
      <c r="C32" s="42"/>
      <c r="D32" s="42"/>
      <c r="E32" s="42"/>
      <c r="F32" s="12" t="str">
        <f t="shared" si="0"/>
        <v>-</v>
      </c>
      <c r="G32" s="43"/>
      <c r="H32" s="44">
        <f>IF(ISBLANK(E32),"",IF(AND(OR(F32&gt;=10,F32&lt;=-10),OR((D32-E32)&gt;=1000,(D32-E32)&lt;=-1000)),IF(ISBLANK(G32),'|'!B$56,""),""))</f>
      </c>
    </row>
    <row r="33" spans="1:8" ht="14.25">
      <c r="A33" s="174"/>
      <c r="B33" s="116"/>
      <c r="C33" s="42"/>
      <c r="D33" s="42"/>
      <c r="E33" s="42"/>
      <c r="F33" s="12" t="str">
        <f t="shared" si="0"/>
        <v>-</v>
      </c>
      <c r="G33" s="43"/>
      <c r="H33" s="44">
        <f>IF(ISBLANK(E33),"",IF(AND(OR(F33&gt;=10,F33&lt;=-10),OR((D33-E33)&gt;=1000,(D33-E33)&lt;=-1000)),IF(ISBLANK(G33),'|'!B$56,""),""))</f>
      </c>
    </row>
    <row r="34" spans="1:8" ht="14.25">
      <c r="A34" s="174"/>
      <c r="B34" s="116"/>
      <c r="C34" s="42"/>
      <c r="D34" s="42"/>
      <c r="E34" s="42"/>
      <c r="F34" s="12" t="str">
        <f t="shared" si="0"/>
        <v>-</v>
      </c>
      <c r="G34" s="43"/>
      <c r="H34" s="44">
        <f>IF(ISBLANK(E34),"",IF(AND(OR(F34&gt;=10,F34&lt;=-10),OR((D34-E34)&gt;=1000,(D34-E34)&lt;=-1000)),IF(ISBLANK(G34),'|'!B$56,""),""))</f>
      </c>
    </row>
    <row r="35" spans="1:8" ht="14.25">
      <c r="A35" s="174"/>
      <c r="B35" s="116"/>
      <c r="C35" s="42"/>
      <c r="D35" s="42"/>
      <c r="E35" s="42"/>
      <c r="F35" s="12" t="str">
        <f t="shared" si="0"/>
        <v>-</v>
      </c>
      <c r="G35" s="43"/>
      <c r="H35" s="44">
        <f>IF(ISBLANK(E35),"",IF(AND(OR(F35&gt;=10,F35&lt;=-10),OR((D35-E35)&gt;=1000,(D35-E35)&lt;=-1000)),IF(ISBLANK(G35),'|'!B$56,""),""))</f>
      </c>
    </row>
    <row r="36" spans="1:8" ht="14.25">
      <c r="A36" s="174"/>
      <c r="B36" s="10" t="s">
        <v>11</v>
      </c>
      <c r="C36" s="16">
        <f ca="1">SUM(C9:OFFSET(C36,-1,0))</f>
        <v>0</v>
      </c>
      <c r="D36" s="16">
        <f ca="1">SUM(D9:OFFSET(D36,-1,0))</f>
        <v>0</v>
      </c>
      <c r="E36" s="16">
        <f ca="1">SUM(E9:OFFSET(E36,-1,0))</f>
        <v>0</v>
      </c>
      <c r="F36" s="12" t="str">
        <f t="shared" si="0"/>
        <v>-</v>
      </c>
      <c r="G36" s="46"/>
      <c r="H36" s="44"/>
    </row>
    <row r="37" spans="1:8" ht="14.25">
      <c r="A37" s="174"/>
      <c r="B37" s="41" t="s">
        <v>10</v>
      </c>
      <c r="C37" s="42"/>
      <c r="D37" s="42"/>
      <c r="E37" s="42"/>
      <c r="F37" s="12" t="str">
        <f t="shared" si="0"/>
        <v>-</v>
      </c>
      <c r="G37" s="43"/>
      <c r="H37" s="44">
        <f>IF(ISBLANK(E37),"",IF(AND(OR(F37&gt;=10,F37&lt;=-10),OR((D37-E37)&gt;=1000,(D37-E37)&lt;=-1000)),IF(ISBLANK(G37),'|'!B$56,""),""))</f>
      </c>
    </row>
    <row r="38" spans="1:8" ht="14.25">
      <c r="A38" s="174"/>
      <c r="B38" s="10" t="s">
        <v>13</v>
      </c>
      <c r="C38" s="16">
        <f>IF(C36,C37*100/C36,"")</f>
      </c>
      <c r="D38" s="16">
        <f>IF(D36,D37*100/D36,"")</f>
      </c>
      <c r="E38" s="16">
        <f>IF(E36,E37*100/E36,"")</f>
      </c>
      <c r="F38" s="18"/>
      <c r="G38" s="46"/>
      <c r="H38" s="44"/>
    </row>
    <row r="39" spans="3:8" ht="14.25">
      <c r="C39" s="47"/>
      <c r="D39" s="47"/>
      <c r="E39" s="47"/>
      <c r="F39" s="48"/>
      <c r="H39" s="44"/>
    </row>
    <row r="40" spans="1:8" ht="14.25">
      <c r="A40" s="49"/>
      <c r="B40" s="38" t="s">
        <v>20</v>
      </c>
      <c r="C40" s="47"/>
      <c r="D40" s="47"/>
      <c r="E40" s="47"/>
      <c r="F40" s="48"/>
      <c r="H40" s="44"/>
    </row>
    <row r="41" spans="1:8" ht="15" customHeight="1">
      <c r="A41" s="173" t="s">
        <v>31</v>
      </c>
      <c r="B41" s="10" t="s">
        <v>14</v>
      </c>
      <c r="C41" s="42"/>
      <c r="D41" s="16">
        <f>'Personalübersicht (Fb)'!H14</f>
        <v>0</v>
      </c>
      <c r="E41" s="16">
        <f>'Personalübersicht (Fb)'!G14</f>
        <v>0</v>
      </c>
      <c r="F41" s="23" t="str">
        <f>IF(OR(D41=0,E41=0),"-",E41/D41*100-100)</f>
        <v>-</v>
      </c>
      <c r="G41" s="43"/>
      <c r="H41" s="44">
        <f>IF(ISBLANK(E41),"",IF(AND(OR(F41&gt;=10,F41&lt;=-10),OR((D41-E41)&gt;=1000,(D41-E41)&lt;=-1000)),IF(ISBLANK(G41),'|'!B$56,""),""))</f>
      </c>
    </row>
    <row r="42" spans="1:8" ht="14.25">
      <c r="A42" s="174"/>
      <c r="B42" s="10" t="s">
        <v>15</v>
      </c>
      <c r="C42" s="42"/>
      <c r="D42" s="16">
        <f>'Personalübersicht (Fb)'!H55</f>
        <v>0</v>
      </c>
      <c r="E42" s="16">
        <f>'Personalübersicht (Fb)'!G55</f>
        <v>0</v>
      </c>
      <c r="F42" s="23" t="str">
        <f>IF(OR(D42=0,E42=0),"-",E42/D42*100-100)</f>
        <v>-</v>
      </c>
      <c r="G42" s="43"/>
      <c r="H42" s="44">
        <f>IF(ISBLANK(E42),"",IF(AND(OR(F42&gt;=10,F42&lt;=-10),OR((D42-E42)&gt;=1000,(D42-E42)&lt;=-1000)),IF(ISBLANK(G42),'|'!B$56,""),""))</f>
      </c>
    </row>
    <row r="43" spans="1:8" ht="14.25">
      <c r="A43" s="174"/>
      <c r="B43" s="10" t="s">
        <v>11</v>
      </c>
      <c r="C43" s="16">
        <f>SUM(C41:C42)</f>
        <v>0</v>
      </c>
      <c r="D43" s="16">
        <f>SUM(D41:D42)</f>
        <v>0</v>
      </c>
      <c r="E43" s="16">
        <f>SUM(E41:E42)</f>
        <v>0</v>
      </c>
      <c r="F43" s="23" t="str">
        <f>IF(OR(D43=0,E43=0),"-",E43/D43*100-100)</f>
        <v>-</v>
      </c>
      <c r="G43" s="46"/>
      <c r="H43" s="44"/>
    </row>
    <row r="44" spans="1:8" ht="14.25">
      <c r="A44" s="175"/>
      <c r="B44" s="10" t="s">
        <v>13</v>
      </c>
      <c r="C44" s="16">
        <f>IF(C43,C41*100/C43,"")</f>
      </c>
      <c r="D44" s="16">
        <f>IF(D43,D41*100/D43,"")</f>
      </c>
      <c r="E44" s="16">
        <f>IF(E43,E41*100/E43,"")</f>
      </c>
      <c r="F44" s="23"/>
      <c r="G44" s="46"/>
      <c r="H44" s="44"/>
    </row>
    <row r="45" spans="3:8" ht="14.25">
      <c r="C45" s="47"/>
      <c r="D45" s="47"/>
      <c r="E45" s="47"/>
      <c r="F45" s="37"/>
      <c r="H45" s="44"/>
    </row>
    <row r="46" spans="2:8" ht="14.25">
      <c r="B46" s="38" t="s">
        <v>21</v>
      </c>
      <c r="C46" s="47"/>
      <c r="D46" s="47"/>
      <c r="E46" s="47"/>
      <c r="F46" s="37"/>
      <c r="H46" s="44"/>
    </row>
    <row r="47" spans="2:8" ht="14.25">
      <c r="B47" s="10" t="s">
        <v>24</v>
      </c>
      <c r="C47" s="16">
        <f>C36+C43</f>
        <v>0</v>
      </c>
      <c r="D47" s="16">
        <f>D36+D43</f>
        <v>0</v>
      </c>
      <c r="E47" s="16">
        <f>E36+E43</f>
        <v>0</v>
      </c>
      <c r="F47" s="23" t="str">
        <f>IF(OR(D47=0,E47=0),"-",E47/D47*100-100)</f>
        <v>-</v>
      </c>
      <c r="G47" s="46"/>
      <c r="H47" s="44"/>
    </row>
    <row r="48" spans="2:8" ht="14.25">
      <c r="B48" s="10" t="s">
        <v>22</v>
      </c>
      <c r="C48" s="16">
        <f>C37+C41</f>
        <v>0</v>
      </c>
      <c r="D48" s="16">
        <f>D37+D41</f>
        <v>0</v>
      </c>
      <c r="E48" s="16">
        <f>E37+E41</f>
        <v>0</v>
      </c>
      <c r="F48" s="23" t="str">
        <f>IF(OR(D48=0,E48=0),"-",E48/D48*100-100)</f>
        <v>-</v>
      </c>
      <c r="G48" s="43"/>
      <c r="H48" s="44">
        <f>IF(ISBLANK(E48),"",IF(AND(OR(F48&gt;=10,F48&lt;=-10),OR((D48-E48)&gt;=1000,(D48-E48)&lt;=-1000)),IF(ISBLANK(G48),'|'!B$56,""),""))</f>
      </c>
    </row>
    <row r="49" spans="2:8" ht="14.25">
      <c r="B49" s="10" t="s">
        <v>23</v>
      </c>
      <c r="C49" s="16">
        <f>IF(C47,C48*100/C47,"")</f>
      </c>
      <c r="D49" s="16">
        <f>IF(D47,D48*100/D47,"")</f>
      </c>
      <c r="E49" s="16">
        <f>IF(E47,E48*100/E47,"")</f>
      </c>
      <c r="F49" s="23"/>
      <c r="G49" s="46"/>
      <c r="H49" s="44"/>
    </row>
    <row r="50" spans="3:8" ht="14.25">
      <c r="C50" s="47"/>
      <c r="D50" s="47"/>
      <c r="E50" s="47"/>
      <c r="F50" s="48"/>
      <c r="H50" s="44"/>
    </row>
    <row r="51" spans="3:8" ht="14.25">
      <c r="C51" s="47"/>
      <c r="D51" s="47"/>
      <c r="E51" s="47"/>
      <c r="F51" s="48"/>
      <c r="H51" s="44"/>
    </row>
    <row r="52" spans="2:8" ht="14.25">
      <c r="B52" s="38" t="s">
        <v>104</v>
      </c>
      <c r="C52" s="47"/>
      <c r="D52" s="47"/>
      <c r="E52" s="47"/>
      <c r="F52" s="48"/>
      <c r="H52" s="44"/>
    </row>
    <row r="53" spans="1:8" ht="14.25" customHeight="1">
      <c r="A53" s="176" t="s">
        <v>32</v>
      </c>
      <c r="B53" s="51" t="s">
        <v>27</v>
      </c>
      <c r="C53" s="42"/>
      <c r="D53" s="42"/>
      <c r="E53" s="42"/>
      <c r="F53" s="26" t="str">
        <f>IF(OR(D53=0,E53=0),"-",E53/D53*100-100)</f>
        <v>-</v>
      </c>
      <c r="G53" s="43"/>
      <c r="H53" s="44">
        <f>IF(ISBLANK(E53),"",IF(AND(OR(F53&gt;=10,F53&lt;=-10),OR((D53-E53)&gt;=1000,(D53-E53)&lt;=-1000)),IF(ISBLANK(G53),'|'!B$56,""),""))</f>
      </c>
    </row>
    <row r="54" spans="1:8" ht="14.25">
      <c r="A54" s="177"/>
      <c r="B54" s="52" t="s">
        <v>25</v>
      </c>
      <c r="C54" s="42"/>
      <c r="D54" s="42"/>
      <c r="E54" s="42"/>
      <c r="F54" s="26" t="str">
        <f aca="true" t="shared" si="1" ref="F54:F59">IF(OR(D54=0,E54=0),"-",E54/D54*100-100)</f>
        <v>-</v>
      </c>
      <c r="G54" s="43"/>
      <c r="H54" s="44">
        <f>IF(ISBLANK(E54),"",IF(AND(OR(F54&gt;=10,F54&lt;=-10),OR((D54-E54)&gt;=1000,(D54-E54)&lt;=-1000)),IF(ISBLANK(G54),'|'!B$56,""),""))</f>
      </c>
    </row>
    <row r="55" spans="1:8" ht="14.25">
      <c r="A55" s="177"/>
      <c r="B55" s="52" t="s">
        <v>26</v>
      </c>
      <c r="C55" s="42"/>
      <c r="D55" s="42"/>
      <c r="E55" s="42"/>
      <c r="F55" s="26" t="str">
        <f t="shared" si="1"/>
        <v>-</v>
      </c>
      <c r="G55" s="43"/>
      <c r="H55" s="44">
        <f>IF(ISBLANK(E55),"",IF(AND(OR(F55&gt;=10,F55&lt;=-10),OR((D55-E55)&gt;=1000,(D55-E55)&lt;=-1000)),IF(ISBLANK(G55),'|'!B$56,""),""))</f>
      </c>
    </row>
    <row r="56" spans="1:8" ht="14.25">
      <c r="A56" s="177"/>
      <c r="B56" s="52" t="s">
        <v>41</v>
      </c>
      <c r="C56" s="42"/>
      <c r="D56" s="42"/>
      <c r="E56" s="42"/>
      <c r="F56" s="26" t="str">
        <f t="shared" si="1"/>
        <v>-</v>
      </c>
      <c r="G56" s="43"/>
      <c r="H56" s="44">
        <f>IF(ISBLANK(E56),"",IF(AND(OR(F56&gt;=10,F56&lt;=-10),OR((D56-E56)&gt;=1000,(D56-E56)&lt;=-1000)),IF(ISBLANK(G56),'|'!B$56,""),""))</f>
      </c>
    </row>
    <row r="57" spans="1:8" ht="14.25">
      <c r="A57" s="177"/>
      <c r="B57" s="33"/>
      <c r="C57" s="42"/>
      <c r="D57" s="42"/>
      <c r="E57" s="42"/>
      <c r="F57" s="26" t="str">
        <f t="shared" si="1"/>
        <v>-</v>
      </c>
      <c r="G57" s="43"/>
      <c r="H57" s="44">
        <f>IF(ISBLANK(E57),"",IF(AND(OR(F57&gt;=10,F57&lt;=-10),OR((D57-E57)&gt;=1000,(D57-E57)&lt;=-1000)),IF(ISBLANK(G57),'|'!B$56,""),""))</f>
      </c>
    </row>
    <row r="58" spans="1:8" ht="14.25">
      <c r="A58" s="177"/>
      <c r="B58" s="33"/>
      <c r="C58" s="42"/>
      <c r="D58" s="42"/>
      <c r="E58" s="42"/>
      <c r="F58" s="26" t="str">
        <f t="shared" si="1"/>
        <v>-</v>
      </c>
      <c r="G58" s="43"/>
      <c r="H58" s="44">
        <f>IF(ISBLANK(E58),"",IF(AND(OR(F58&gt;=10,F58&lt;=-10),OR((D58-E58)&gt;=1000,(D58-E58)&lt;=-1000)),IF(ISBLANK(G58),'|'!B$56,""),""))</f>
      </c>
    </row>
    <row r="59" spans="1:8" ht="14.25">
      <c r="A59" s="178"/>
      <c r="B59" s="27" t="s">
        <v>24</v>
      </c>
      <c r="C59" s="28">
        <f ca="1">SUM(C53:OFFSET(C59,-1,0))</f>
        <v>0</v>
      </c>
      <c r="D59" s="28">
        <f ca="1">SUM(D53:OFFSET(D59,-1,0))</f>
        <v>0</v>
      </c>
      <c r="E59" s="28">
        <f ca="1">SUM(E53:OFFSET(E59,-1,0))</f>
        <v>0</v>
      </c>
      <c r="F59" s="26" t="str">
        <f t="shared" si="1"/>
        <v>-</v>
      </c>
      <c r="G59" s="46"/>
      <c r="H59" s="44"/>
    </row>
    <row r="60" spans="3:8" ht="14.25">
      <c r="C60" s="47"/>
      <c r="D60" s="47"/>
      <c r="E60" s="47"/>
      <c r="F60" s="53"/>
      <c r="H60" s="44">
        <f>IF(ISBLANK(E60),"",IF(AND(OR(F60&gt;=10,F60&lt;=-10),OR((D60-E60)&gt;=1000,(D60-E60)&lt;=-1000)),IF(ISBLANK(G60),'|'!B$56,""),""))</f>
      </c>
    </row>
    <row r="61" spans="2:8" ht="14.25">
      <c r="B61" s="38" t="s">
        <v>105</v>
      </c>
      <c r="C61" s="47"/>
      <c r="D61" s="47"/>
      <c r="E61" s="47"/>
      <c r="F61" s="53"/>
      <c r="H61" s="44">
        <f>IF(ISBLANK(E61),"",IF(AND(OR(F61&gt;=10,F61&lt;=-10),OR((D61-E61)&gt;=1000,(D61-E61)&lt;=-1000)),IF(ISBLANK(G61),'|'!B$56,""),""))</f>
      </c>
    </row>
    <row r="62" spans="1:8" ht="14.25">
      <c r="A62" s="172" t="s">
        <v>32</v>
      </c>
      <c r="B62" s="52" t="s">
        <v>42</v>
      </c>
      <c r="C62" s="42"/>
      <c r="D62" s="42"/>
      <c r="E62" s="42"/>
      <c r="F62" s="32" t="str">
        <f>IF(OR(D62=0,E62=0),"-",E62/D62*100-100)</f>
        <v>-</v>
      </c>
      <c r="G62" s="43"/>
      <c r="H62" s="44">
        <f>IF(ISBLANK(E62),"",IF(AND(OR(F62&gt;=10,F62&lt;=-10),OR((D62-E62)&gt;=1000,(D62-E62)&lt;=-1000)),IF(ISBLANK(G62),'|'!B$56,""),""))</f>
      </c>
    </row>
    <row r="63" spans="1:8" ht="14.25">
      <c r="A63" s="172"/>
      <c r="B63" s="52" t="s">
        <v>74</v>
      </c>
      <c r="C63" s="42"/>
      <c r="D63" s="42"/>
      <c r="E63" s="42"/>
      <c r="F63" s="32" t="str">
        <f aca="true" t="shared" si="2" ref="F63:F70">IF(OR(D63=0,E63=0),"-",E63/D63*100-100)</f>
        <v>-</v>
      </c>
      <c r="G63" s="43"/>
      <c r="H63" s="44">
        <f>IF(ISBLANK(E63),"",IF(AND(OR(F63&gt;=10,F63&lt;=-10),OR((D63-E63)&gt;=1000,(D63-E63)&lt;=-1000)),IF(ISBLANK(G63),'|'!B$56,""),""))</f>
      </c>
    </row>
    <row r="64" spans="1:8" ht="14.25">
      <c r="A64" s="172"/>
      <c r="B64" s="52" t="s">
        <v>75</v>
      </c>
      <c r="C64" s="42"/>
      <c r="D64" s="42"/>
      <c r="E64" s="42"/>
      <c r="F64" s="32" t="str">
        <f t="shared" si="2"/>
        <v>-</v>
      </c>
      <c r="G64" s="43"/>
      <c r="H64" s="44">
        <f>IF(ISBLANK(E64),"",IF(AND(OR(F64&gt;=10,F64&lt;=-10),OR((D64-E64)&gt;=1000,(D64-E64)&lt;=-1000)),IF(ISBLANK(G64),'|'!B$56,""),""))</f>
      </c>
    </row>
    <row r="65" spans="1:8" ht="14.25">
      <c r="A65" s="172"/>
      <c r="B65" s="52" t="s">
        <v>88</v>
      </c>
      <c r="C65" s="42"/>
      <c r="D65" s="42"/>
      <c r="E65" s="42"/>
      <c r="F65" s="32" t="str">
        <f t="shared" si="2"/>
        <v>-</v>
      </c>
      <c r="G65" s="43"/>
      <c r="H65" s="44">
        <f>IF(ISBLANK(E65),"",IF(AND(OR(F65&gt;=10,F65&lt;=-10),OR((D65-E65)&gt;=1000,(D65-E65)&lt;=-1000)),IF(ISBLANK(G65),'|'!B$56,""),""))</f>
      </c>
    </row>
    <row r="66" spans="1:8" ht="14.25">
      <c r="A66" s="172"/>
      <c r="B66" s="52" t="s">
        <v>94</v>
      </c>
      <c r="C66" s="42"/>
      <c r="D66" s="42"/>
      <c r="E66" s="42"/>
      <c r="F66" s="32" t="str">
        <f t="shared" si="2"/>
        <v>-</v>
      </c>
      <c r="G66" s="43"/>
      <c r="H66" s="44">
        <f>IF(ISBLANK(E66),"",IF(AND(OR(F66&gt;=10,F66&lt;=-10),OR((D66-E66)&gt;=1000,(D66-E66)&lt;=-1000)),IF(ISBLANK(G66),'|'!B$56,""),""))</f>
      </c>
    </row>
    <row r="67" spans="1:8" ht="14.25">
      <c r="A67" s="172"/>
      <c r="B67" s="52" t="s">
        <v>39</v>
      </c>
      <c r="C67" s="42"/>
      <c r="D67" s="42"/>
      <c r="E67" s="42"/>
      <c r="F67" s="32" t="str">
        <f t="shared" si="2"/>
        <v>-</v>
      </c>
      <c r="G67" s="43"/>
      <c r="H67" s="44">
        <f>IF(ISBLANK(E67),"",IF(AND(OR(F67&gt;=10,F67&lt;=-10),OR((D67-E67)&gt;=1000,(D67-E67)&lt;=-1000)),IF(ISBLANK(G67),'|'!B$56,""),""))</f>
      </c>
    </row>
    <row r="68" spans="1:8" ht="14.25">
      <c r="A68" s="172"/>
      <c r="B68" s="33"/>
      <c r="C68" s="42"/>
      <c r="D68" s="42"/>
      <c r="E68" s="42"/>
      <c r="F68" s="32" t="str">
        <f t="shared" si="2"/>
        <v>-</v>
      </c>
      <c r="G68" s="43"/>
      <c r="H68" s="44">
        <f>IF(ISBLANK(E68),"",IF(AND(OR(F68&gt;=10,F68&lt;=-10),OR((D68-E68)&gt;=1000,(D68-E68)&lt;=-1000)),IF(ISBLANK(G68),'|'!B$56,""),""))</f>
      </c>
    </row>
    <row r="69" spans="1:8" ht="14.25">
      <c r="A69" s="172"/>
      <c r="B69" s="52" t="s">
        <v>92</v>
      </c>
      <c r="C69" s="42"/>
      <c r="D69" s="42"/>
      <c r="E69" s="42"/>
      <c r="F69" s="32" t="str">
        <f t="shared" si="2"/>
        <v>-</v>
      </c>
      <c r="G69" s="43"/>
      <c r="H69" s="44">
        <f>IF(ISBLANK(E69),"",IF(AND(OR(F69&gt;=10,F69&lt;=-10),OR((D69-E69)&gt;=1000,(D69-E69)&lt;=-1000)),IF(ISBLANK(G69),'|'!B$56,""),""))</f>
      </c>
    </row>
    <row r="70" spans="1:8" ht="14.25">
      <c r="A70" s="172"/>
      <c r="B70" s="27" t="s">
        <v>24</v>
      </c>
      <c r="C70" s="28">
        <f ca="1">SUM(C62:OFFSET(C70,-1,0))</f>
        <v>0</v>
      </c>
      <c r="D70" s="28">
        <f ca="1">SUM(D62:OFFSET(D70,-1,0))</f>
        <v>0</v>
      </c>
      <c r="E70" s="28">
        <f ca="1">SUM(E62:OFFSET(E70,-1,0))</f>
        <v>0</v>
      </c>
      <c r="F70" s="32" t="str">
        <f t="shared" si="2"/>
        <v>-</v>
      </c>
      <c r="G70" s="46"/>
      <c r="H70" s="44"/>
    </row>
    <row r="71" spans="3:8" ht="14.25">
      <c r="C71" s="47"/>
      <c r="D71" s="47"/>
      <c r="E71" s="47"/>
      <c r="F71" s="53"/>
      <c r="H71" s="44"/>
    </row>
    <row r="72" spans="2:8" ht="14.25">
      <c r="B72" s="38" t="s">
        <v>33</v>
      </c>
      <c r="C72" s="47"/>
      <c r="D72" s="47"/>
      <c r="E72" s="47"/>
      <c r="F72" s="53"/>
      <c r="H72" s="44"/>
    </row>
    <row r="73" spans="2:8" ht="14.25">
      <c r="B73" s="27" t="s">
        <v>24</v>
      </c>
      <c r="C73" s="28">
        <f>C59+C70</f>
        <v>0</v>
      </c>
      <c r="D73" s="28">
        <f>D59+D70</f>
        <v>0</v>
      </c>
      <c r="E73" s="28">
        <f>E59+E70</f>
        <v>0</v>
      </c>
      <c r="F73" s="32" t="str">
        <f>IF(OR(D75=0,E75=0),"-",E75/D75*100-100)</f>
        <v>-</v>
      </c>
      <c r="G73" s="46"/>
      <c r="H73" s="44"/>
    </row>
    <row r="74" spans="3:8" ht="14.25">
      <c r="C74" s="47"/>
      <c r="D74" s="47"/>
      <c r="E74" s="47"/>
      <c r="F74" s="53"/>
      <c r="H74" s="44"/>
    </row>
    <row r="75" spans="2:8" ht="14.25">
      <c r="B75" s="113" t="s">
        <v>66</v>
      </c>
      <c r="C75" s="34">
        <f>C73-C47</f>
        <v>0</v>
      </c>
      <c r="D75" s="34">
        <f>D73-D47</f>
        <v>0</v>
      </c>
      <c r="E75" s="34">
        <f>E73-E47</f>
        <v>0</v>
      </c>
      <c r="F75" s="54" t="str">
        <f>IF(OR(D75=0,E75=0),"-",E75/D75*100-100)</f>
        <v>-</v>
      </c>
      <c r="G75" s="46"/>
      <c r="H75" s="44"/>
    </row>
    <row r="93" spans="4:8" ht="14.25" hidden="1">
      <c r="D93" s="37" t="s">
        <v>58</v>
      </c>
      <c r="H93" s="37" t="s">
        <v>72</v>
      </c>
    </row>
    <row r="94" ht="14.25" hidden="1">
      <c r="D94" s="37" t="s">
        <v>59</v>
      </c>
    </row>
  </sheetData>
  <sheetProtection password="CDA9" sheet="1" objects="1" scenarios="1"/>
  <mergeCells count="14">
    <mergeCell ref="A62:A70"/>
    <mergeCell ref="A1:B1"/>
    <mergeCell ref="C1:G1"/>
    <mergeCell ref="A2:B2"/>
    <mergeCell ref="C2:G2"/>
    <mergeCell ref="A3:B3"/>
    <mergeCell ref="C3:G3"/>
    <mergeCell ref="A5:B5"/>
    <mergeCell ref="C5:G5"/>
    <mergeCell ref="A9:A38"/>
    <mergeCell ref="A41:A44"/>
    <mergeCell ref="A53:A59"/>
    <mergeCell ref="A4:B4"/>
    <mergeCell ref="C4:G4"/>
  </mergeCells>
  <printOptions/>
  <pageMargins left="0.31496062992125984" right="0.31496062992125984" top="0.5905511811023623" bottom="0.5905511811023623" header="0.31496062992125984" footer="0.31496062992125984"/>
  <pageSetup fitToHeight="0" fitToWidth="1" horizontalDpi="600" verticalDpi="600" orientation="landscape" paperSize="9" scale="91" r:id="rId2"/>
  <headerFooter>
    <oddHeader>&amp;L&amp;A / &amp;D</oddHeader>
    <oddFooter>&amp;R&amp;P</oddFooter>
  </headerFooter>
  <rowBreaks count="1" manualBreakCount="1">
    <brk id="39" max="255" man="1"/>
  </rowBreaks>
  <legacyDrawing r:id="rId1"/>
</worksheet>
</file>

<file path=xl/worksheets/sheet8.xml><?xml version="1.0" encoding="utf-8"?>
<worksheet xmlns="http://schemas.openxmlformats.org/spreadsheetml/2006/main" xmlns:r="http://schemas.openxmlformats.org/officeDocument/2006/relationships">
  <sheetPr codeName="Tabelle8">
    <tabColor theme="8" tint="0.39998000860214233"/>
    <pageSetUpPr fitToPage="1"/>
  </sheetPr>
  <dimension ref="A2:K56"/>
  <sheetViews>
    <sheetView zoomScale="90" zoomScaleNormal="90" zoomScalePageLayoutView="0" workbookViewId="0" topLeftCell="A1">
      <selection activeCell="C47" sqref="C47"/>
    </sheetView>
  </sheetViews>
  <sheetFormatPr defaultColWidth="11.421875" defaultRowHeight="15"/>
  <cols>
    <col min="1" max="1" width="13.00390625" style="37" customWidth="1"/>
    <col min="2" max="2" width="37.140625" style="37" customWidth="1"/>
    <col min="3" max="3" width="60.00390625" style="37" customWidth="1"/>
    <col min="4" max="4" width="28.140625" style="37" customWidth="1"/>
    <col min="5" max="5" width="9.00390625" style="37" customWidth="1"/>
    <col min="6" max="6" width="20.00390625" style="37" customWidth="1"/>
    <col min="7" max="7" width="26.57421875" style="37" customWidth="1"/>
    <col min="8" max="8" width="21.421875" style="37" bestFit="1" customWidth="1"/>
    <col min="9" max="9" width="11.421875" style="37" customWidth="1"/>
    <col min="10" max="10" width="15.7109375" style="37" customWidth="1"/>
    <col min="11" max="11" width="13.7109375" style="37" bestFit="1" customWidth="1"/>
    <col min="12" max="16384" width="11.421875" style="37" customWidth="1"/>
  </cols>
  <sheetData>
    <row r="1" ht="15" thickBot="1"/>
    <row r="2" spans="1:11" ht="15" thickBot="1">
      <c r="A2" s="1"/>
      <c r="B2" s="1"/>
      <c r="C2" s="1"/>
      <c r="D2" s="1"/>
      <c r="E2" s="1"/>
      <c r="F2" s="1"/>
      <c r="G2" s="1"/>
      <c r="H2" s="187" t="str">
        <f>Finanzbericht!$C$5&amp;" (Plan)"</f>
        <v>2023 (Plan)</v>
      </c>
      <c r="I2" s="188"/>
      <c r="J2" s="180" t="str">
        <f>"Vergleich Plan/Ist "&amp;Finanzbericht!$C$5</f>
        <v>Vergleich Plan/Ist 2023</v>
      </c>
      <c r="K2" s="181"/>
    </row>
    <row r="3" spans="1:11" s="40" customFormat="1" ht="44.25" customHeight="1" thickBot="1">
      <c r="A3" s="9"/>
      <c r="B3" s="114" t="s">
        <v>16</v>
      </c>
      <c r="C3" s="56" t="s">
        <v>95</v>
      </c>
      <c r="D3" s="56" t="s">
        <v>17</v>
      </c>
      <c r="E3" s="56" t="str">
        <f>"W-ST "&amp;Finanzbericht!$C$5&amp;" (Ist)"</f>
        <v>W-ST 2023 (Ist)</v>
      </c>
      <c r="F3" s="57" t="s">
        <v>71</v>
      </c>
      <c r="G3" s="56" t="str">
        <f>"Lohnkosten inkl. LNK "&amp;Finanzbericht!$C$5&amp;" (Ist)"</f>
        <v>Lohnkosten inkl. LNK 2023 (Ist)</v>
      </c>
      <c r="H3" s="59" t="str">
        <f>"Lohnkosten inkl. LNK "&amp;Finanzbericht!$C$5&amp;" (Plan)"</f>
        <v>Lohnkosten inkl. LNK 2023 (Plan)</v>
      </c>
      <c r="I3" s="60" t="str">
        <f>"W-ST "&amp;Finanzbericht!$C$5&amp;" (Plan)"</f>
        <v>W-ST 2023 (Plan)</v>
      </c>
      <c r="J3" s="61" t="s">
        <v>55</v>
      </c>
      <c r="K3" s="62" t="s">
        <v>49</v>
      </c>
    </row>
    <row r="4" spans="1:11" ht="15" customHeight="1">
      <c r="A4" s="189" t="s">
        <v>14</v>
      </c>
      <c r="B4" s="63"/>
      <c r="C4" s="117"/>
      <c r="D4" s="139"/>
      <c r="E4" s="122"/>
      <c r="F4" s="125"/>
      <c r="G4" s="65"/>
      <c r="H4" s="129"/>
      <c r="I4" s="122"/>
      <c r="J4" s="68">
        <f>G4-H4</f>
        <v>0</v>
      </c>
      <c r="K4" s="182"/>
    </row>
    <row r="5" spans="1:11" ht="14.25">
      <c r="A5" s="190"/>
      <c r="B5" s="69"/>
      <c r="C5" s="73"/>
      <c r="D5" s="137"/>
      <c r="E5" s="123"/>
      <c r="F5" s="93"/>
      <c r="G5" s="71"/>
      <c r="H5" s="130"/>
      <c r="I5" s="123"/>
      <c r="J5" s="68">
        <f aca="true" t="shared" si="0" ref="J5:J13">G5-H5</f>
        <v>0</v>
      </c>
      <c r="K5" s="183"/>
    </row>
    <row r="6" spans="1:11" ht="14.25">
      <c r="A6" s="190"/>
      <c r="B6" s="69"/>
      <c r="C6" s="73"/>
      <c r="D6" s="137"/>
      <c r="E6" s="123"/>
      <c r="F6" s="93"/>
      <c r="G6" s="71"/>
      <c r="H6" s="130"/>
      <c r="I6" s="123"/>
      <c r="J6" s="68">
        <f t="shared" si="0"/>
        <v>0</v>
      </c>
      <c r="K6" s="183"/>
    </row>
    <row r="7" spans="1:11" ht="14.25">
      <c r="A7" s="190"/>
      <c r="B7" s="69"/>
      <c r="C7" s="73"/>
      <c r="D7" s="137"/>
      <c r="E7" s="123"/>
      <c r="F7" s="93"/>
      <c r="G7" s="71"/>
      <c r="H7" s="130"/>
      <c r="I7" s="123"/>
      <c r="J7" s="68">
        <f t="shared" si="0"/>
        <v>0</v>
      </c>
      <c r="K7" s="183"/>
    </row>
    <row r="8" spans="1:11" ht="14.25">
      <c r="A8" s="190"/>
      <c r="B8" s="69"/>
      <c r="C8" s="73"/>
      <c r="D8" s="137"/>
      <c r="E8" s="123"/>
      <c r="F8" s="93"/>
      <c r="G8" s="71"/>
      <c r="H8" s="130"/>
      <c r="I8" s="123"/>
      <c r="J8" s="68">
        <f t="shared" si="0"/>
        <v>0</v>
      </c>
      <c r="K8" s="183"/>
    </row>
    <row r="9" spans="1:11" ht="14.25">
      <c r="A9" s="190"/>
      <c r="B9" s="69"/>
      <c r="C9" s="73"/>
      <c r="D9" s="137"/>
      <c r="E9" s="123"/>
      <c r="F9" s="93"/>
      <c r="G9" s="71"/>
      <c r="H9" s="130"/>
      <c r="I9" s="123"/>
      <c r="J9" s="68">
        <f t="shared" si="0"/>
        <v>0</v>
      </c>
      <c r="K9" s="183"/>
    </row>
    <row r="10" spans="1:11" ht="14.25">
      <c r="A10" s="190"/>
      <c r="B10" s="69"/>
      <c r="C10" s="73"/>
      <c r="D10" s="137"/>
      <c r="E10" s="123"/>
      <c r="F10" s="93"/>
      <c r="G10" s="71"/>
      <c r="H10" s="130"/>
      <c r="I10" s="123"/>
      <c r="J10" s="68">
        <f t="shared" si="0"/>
        <v>0</v>
      </c>
      <c r="K10" s="183"/>
    </row>
    <row r="11" spans="1:11" ht="14.25">
      <c r="A11" s="190"/>
      <c r="B11" s="144"/>
      <c r="C11" s="145"/>
      <c r="D11" s="146"/>
      <c r="E11" s="147"/>
      <c r="F11" s="148"/>
      <c r="G11" s="127"/>
      <c r="H11" s="131"/>
      <c r="I11" s="147"/>
      <c r="J11" s="68">
        <f t="shared" si="0"/>
        <v>0</v>
      </c>
      <c r="K11" s="184"/>
    </row>
    <row r="12" spans="1:11" ht="14.25">
      <c r="A12" s="190"/>
      <c r="B12" s="144"/>
      <c r="C12" s="145"/>
      <c r="D12" s="146"/>
      <c r="E12" s="147"/>
      <c r="F12" s="148"/>
      <c r="G12" s="127"/>
      <c r="H12" s="131"/>
      <c r="I12" s="147"/>
      <c r="J12" s="68">
        <f t="shared" si="0"/>
        <v>0</v>
      </c>
      <c r="K12" s="184"/>
    </row>
    <row r="13" spans="1:11" ht="15" thickBot="1">
      <c r="A13" s="191"/>
      <c r="B13" s="75"/>
      <c r="C13" s="78"/>
      <c r="D13" s="138"/>
      <c r="E13" s="104"/>
      <c r="F13" s="104"/>
      <c r="G13" s="128"/>
      <c r="H13" s="131"/>
      <c r="I13" s="124"/>
      <c r="J13" s="68">
        <f t="shared" si="0"/>
        <v>0</v>
      </c>
      <c r="K13" s="184"/>
    </row>
    <row r="14" spans="1:11" ht="15" thickBot="1">
      <c r="A14" s="192" t="s">
        <v>19</v>
      </c>
      <c r="B14" s="167"/>
      <c r="C14" s="167"/>
      <c r="D14" s="167"/>
      <c r="E14" s="80">
        <f>SUM(E4:E13)</f>
        <v>0</v>
      </c>
      <c r="F14" s="80"/>
      <c r="G14" s="81">
        <f ca="1">SUM(G4:OFFSET(G14,-1,0))</f>
        <v>0</v>
      </c>
      <c r="H14" s="82">
        <f ca="1">SUM(H4:OFFSET(H14,-1,0))</f>
        <v>0</v>
      </c>
      <c r="I14" s="82">
        <f ca="1">SUM(I4:OFFSET(I14,-1,0))</f>
        <v>0</v>
      </c>
      <c r="J14" s="83">
        <f>G14-H14</f>
        <v>0</v>
      </c>
      <c r="K14" s="84" t="str">
        <f>IF(OR(H14=0,G14=0),"-",G14/H14*100-100)</f>
        <v>-</v>
      </c>
    </row>
    <row r="15" spans="1:11" ht="14.25">
      <c r="A15" s="167"/>
      <c r="B15" s="167"/>
      <c r="C15" s="167"/>
      <c r="D15" s="167"/>
      <c r="E15" s="38"/>
      <c r="F15" s="38"/>
      <c r="G15" s="119"/>
      <c r="H15" s="193"/>
      <c r="I15" s="193"/>
      <c r="J15" s="85"/>
      <c r="K15" s="86"/>
    </row>
    <row r="16" spans="1:11" ht="15" thickBot="1">
      <c r="A16" s="87"/>
      <c r="B16" s="87"/>
      <c r="C16" s="87"/>
      <c r="D16" s="87"/>
      <c r="E16" s="38"/>
      <c r="F16" s="38"/>
      <c r="G16" s="88"/>
      <c r="H16" s="86"/>
      <c r="J16" s="85"/>
      <c r="K16" s="86"/>
    </row>
    <row r="17" spans="2:11" ht="15" thickBot="1">
      <c r="B17" s="1"/>
      <c r="C17" s="1"/>
      <c r="D17" s="1"/>
      <c r="E17" s="1"/>
      <c r="F17" s="1"/>
      <c r="G17" s="1"/>
      <c r="H17" s="187" t="str">
        <f>Finanzbericht!$C$5&amp;" (Plan)"</f>
        <v>2023 (Plan)</v>
      </c>
      <c r="I17" s="188"/>
      <c r="J17" s="180" t="str">
        <f>"Vergleich Plan/Ist "&amp;Finanzbericht!$C$5</f>
        <v>Vergleich Plan/Ist 2023</v>
      </c>
      <c r="K17" s="181"/>
    </row>
    <row r="18" spans="2:11" ht="43.5" customHeight="1" thickBot="1">
      <c r="B18" s="115" t="s">
        <v>16</v>
      </c>
      <c r="C18" s="89" t="s">
        <v>95</v>
      </c>
      <c r="D18" s="89" t="s">
        <v>17</v>
      </c>
      <c r="E18" s="56" t="str">
        <f>"W-ST "&amp;Finanzbericht!$C$5&amp;" (Ist)"</f>
        <v>W-ST 2023 (Ist)</v>
      </c>
      <c r="F18" s="57" t="s">
        <v>71</v>
      </c>
      <c r="G18" s="56" t="str">
        <f>"Lohnkosten inkl. LNK "&amp;Finanzbericht!$C$5&amp;" (Ist)"</f>
        <v>Lohnkosten inkl. LNK 2023 (Ist)</v>
      </c>
      <c r="H18" s="59" t="str">
        <f>"Lohnkosten inkl. LNK "&amp;Finanzbericht!$C$5&amp;" (Plan)"</f>
        <v>Lohnkosten inkl. LNK 2023 (Plan)</v>
      </c>
      <c r="I18" s="60" t="str">
        <f>"W-ST "&amp;Finanzbericht!$C$5&amp;" (Plan)"</f>
        <v>W-ST 2023 (Plan)</v>
      </c>
      <c r="J18" s="61" t="s">
        <v>55</v>
      </c>
      <c r="K18" s="90" t="s">
        <v>49</v>
      </c>
    </row>
    <row r="19" spans="1:11" ht="15" customHeight="1">
      <c r="A19" s="189" t="s">
        <v>89</v>
      </c>
      <c r="B19" s="66"/>
      <c r="C19" s="64"/>
      <c r="D19" s="91"/>
      <c r="E19" s="92"/>
      <c r="F19" s="92"/>
      <c r="G19" s="126"/>
      <c r="H19" s="129"/>
      <c r="I19" s="67"/>
      <c r="J19" s="68">
        <f>G19-H19</f>
        <v>0</v>
      </c>
      <c r="K19" s="185"/>
    </row>
    <row r="20" spans="1:11" ht="14.25">
      <c r="A20" s="190"/>
      <c r="B20" s="72"/>
      <c r="C20" s="33"/>
      <c r="D20" s="70"/>
      <c r="E20" s="93"/>
      <c r="F20" s="93"/>
      <c r="G20" s="71"/>
      <c r="H20" s="130"/>
      <c r="I20" s="74"/>
      <c r="J20" s="68">
        <f aca="true" t="shared" si="1" ref="J20:J54">G20-H20</f>
        <v>0</v>
      </c>
      <c r="K20" s="186"/>
    </row>
    <row r="21" spans="1:11" ht="14.25">
      <c r="A21" s="190"/>
      <c r="B21" s="72"/>
      <c r="C21" s="33"/>
      <c r="D21" s="94"/>
      <c r="E21" s="93"/>
      <c r="F21" s="93"/>
      <c r="G21" s="71"/>
      <c r="H21" s="130"/>
      <c r="I21" s="74"/>
      <c r="J21" s="68">
        <f t="shared" si="1"/>
        <v>0</v>
      </c>
      <c r="K21" s="186"/>
    </row>
    <row r="22" spans="1:11" ht="14.25">
      <c r="A22" s="190"/>
      <c r="B22" s="72"/>
      <c r="C22" s="33"/>
      <c r="D22" s="70"/>
      <c r="E22" s="93"/>
      <c r="F22" s="93"/>
      <c r="G22" s="71"/>
      <c r="H22" s="130"/>
      <c r="I22" s="74"/>
      <c r="J22" s="68">
        <f t="shared" si="1"/>
        <v>0</v>
      </c>
      <c r="K22" s="186"/>
    </row>
    <row r="23" spans="1:11" ht="14.25">
      <c r="A23" s="190"/>
      <c r="B23" s="72"/>
      <c r="C23" s="116"/>
      <c r="D23" s="70"/>
      <c r="E23" s="93"/>
      <c r="F23" s="93"/>
      <c r="G23" s="71"/>
      <c r="H23" s="130"/>
      <c r="I23" s="74"/>
      <c r="J23" s="68">
        <f t="shared" si="1"/>
        <v>0</v>
      </c>
      <c r="K23" s="186"/>
    </row>
    <row r="24" spans="1:11" ht="14.25">
      <c r="A24" s="190"/>
      <c r="B24" s="72"/>
      <c r="C24" s="33"/>
      <c r="D24" s="70"/>
      <c r="E24" s="93"/>
      <c r="F24" s="93"/>
      <c r="G24" s="71"/>
      <c r="H24" s="130"/>
      <c r="I24" s="74"/>
      <c r="J24" s="68">
        <f t="shared" si="1"/>
        <v>0</v>
      </c>
      <c r="K24" s="186"/>
    </row>
    <row r="25" spans="1:11" ht="14.25">
      <c r="A25" s="190"/>
      <c r="B25" s="72"/>
      <c r="C25" s="33"/>
      <c r="D25" s="70"/>
      <c r="E25" s="93"/>
      <c r="F25" s="93"/>
      <c r="G25" s="71"/>
      <c r="H25" s="130"/>
      <c r="I25" s="74"/>
      <c r="J25" s="68">
        <f t="shared" si="1"/>
        <v>0</v>
      </c>
      <c r="K25" s="186"/>
    </row>
    <row r="26" spans="1:11" ht="14.25">
      <c r="A26" s="190"/>
      <c r="B26" s="72"/>
      <c r="C26" s="33"/>
      <c r="D26" s="70"/>
      <c r="E26" s="93"/>
      <c r="F26" s="93"/>
      <c r="G26" s="71"/>
      <c r="H26" s="130"/>
      <c r="I26" s="74"/>
      <c r="J26" s="68">
        <f t="shared" si="1"/>
        <v>0</v>
      </c>
      <c r="K26" s="186"/>
    </row>
    <row r="27" spans="1:11" ht="14.25">
      <c r="A27" s="190"/>
      <c r="B27" s="72"/>
      <c r="C27" s="33"/>
      <c r="D27" s="70"/>
      <c r="E27" s="93"/>
      <c r="F27" s="93"/>
      <c r="G27" s="71"/>
      <c r="H27" s="130"/>
      <c r="I27" s="74"/>
      <c r="J27" s="68">
        <f t="shared" si="1"/>
        <v>0</v>
      </c>
      <c r="K27" s="186"/>
    </row>
    <row r="28" spans="1:11" ht="14.25">
      <c r="A28" s="190"/>
      <c r="B28" s="72"/>
      <c r="C28" s="33"/>
      <c r="D28" s="70"/>
      <c r="E28" s="93"/>
      <c r="F28" s="93"/>
      <c r="G28" s="71"/>
      <c r="H28" s="130"/>
      <c r="I28" s="74"/>
      <c r="J28" s="68">
        <f t="shared" si="1"/>
        <v>0</v>
      </c>
      <c r="K28" s="186"/>
    </row>
    <row r="29" spans="1:11" ht="14.25">
      <c r="A29" s="190"/>
      <c r="B29" s="72"/>
      <c r="C29" s="33"/>
      <c r="D29" s="70"/>
      <c r="E29" s="93"/>
      <c r="F29" s="93"/>
      <c r="G29" s="71"/>
      <c r="H29" s="130"/>
      <c r="I29" s="74"/>
      <c r="J29" s="68">
        <f t="shared" si="1"/>
        <v>0</v>
      </c>
      <c r="K29" s="186"/>
    </row>
    <row r="30" spans="1:11" ht="14.25">
      <c r="A30" s="190"/>
      <c r="B30" s="72"/>
      <c r="C30" s="33"/>
      <c r="D30" s="70"/>
      <c r="E30" s="93"/>
      <c r="F30" s="93"/>
      <c r="G30" s="71"/>
      <c r="H30" s="130"/>
      <c r="I30" s="74"/>
      <c r="J30" s="68">
        <f t="shared" si="1"/>
        <v>0</v>
      </c>
      <c r="K30" s="186"/>
    </row>
    <row r="31" spans="1:11" ht="14.25">
      <c r="A31" s="190"/>
      <c r="B31" s="72"/>
      <c r="C31" s="33"/>
      <c r="D31" s="70"/>
      <c r="E31" s="93"/>
      <c r="F31" s="93"/>
      <c r="G31" s="71"/>
      <c r="H31" s="130"/>
      <c r="I31" s="74"/>
      <c r="J31" s="68">
        <f t="shared" si="1"/>
        <v>0</v>
      </c>
      <c r="K31" s="186"/>
    </row>
    <row r="32" spans="1:11" ht="14.25">
      <c r="A32" s="190"/>
      <c r="B32" s="72"/>
      <c r="C32" s="33"/>
      <c r="D32" s="70"/>
      <c r="E32" s="93"/>
      <c r="F32" s="93"/>
      <c r="G32" s="71"/>
      <c r="H32" s="130"/>
      <c r="I32" s="74"/>
      <c r="J32" s="68">
        <f t="shared" si="1"/>
        <v>0</v>
      </c>
      <c r="K32" s="186"/>
    </row>
    <row r="33" spans="1:11" ht="14.25">
      <c r="A33" s="190"/>
      <c r="B33" s="72"/>
      <c r="C33" s="33"/>
      <c r="D33" s="70"/>
      <c r="E33" s="93"/>
      <c r="F33" s="93"/>
      <c r="G33" s="71"/>
      <c r="H33" s="130"/>
      <c r="I33" s="74"/>
      <c r="J33" s="68">
        <f t="shared" si="1"/>
        <v>0</v>
      </c>
      <c r="K33" s="186"/>
    </row>
    <row r="34" spans="1:11" ht="14.25">
      <c r="A34" s="190"/>
      <c r="B34" s="72"/>
      <c r="C34" s="33"/>
      <c r="D34" s="70"/>
      <c r="E34" s="93"/>
      <c r="F34" s="93"/>
      <c r="G34" s="71"/>
      <c r="H34" s="130"/>
      <c r="I34" s="74"/>
      <c r="J34" s="68">
        <f t="shared" si="1"/>
        <v>0</v>
      </c>
      <c r="K34" s="186"/>
    </row>
    <row r="35" spans="1:11" ht="14.25">
      <c r="A35" s="190"/>
      <c r="B35" s="72"/>
      <c r="C35" s="33"/>
      <c r="D35" s="70"/>
      <c r="E35" s="93"/>
      <c r="F35" s="93"/>
      <c r="G35" s="71"/>
      <c r="H35" s="130"/>
      <c r="I35" s="74"/>
      <c r="J35" s="68">
        <f t="shared" si="1"/>
        <v>0</v>
      </c>
      <c r="K35" s="186"/>
    </row>
    <row r="36" spans="1:11" ht="14.25">
      <c r="A36" s="190"/>
      <c r="B36" s="72"/>
      <c r="C36" s="33"/>
      <c r="D36" s="70"/>
      <c r="E36" s="93"/>
      <c r="F36" s="93"/>
      <c r="G36" s="71"/>
      <c r="H36" s="130"/>
      <c r="I36" s="74"/>
      <c r="J36" s="68">
        <f t="shared" si="1"/>
        <v>0</v>
      </c>
      <c r="K36" s="186"/>
    </row>
    <row r="37" spans="1:11" ht="14.25">
      <c r="A37" s="190"/>
      <c r="B37" s="72"/>
      <c r="C37" s="33"/>
      <c r="D37" s="70"/>
      <c r="E37" s="93"/>
      <c r="F37" s="93"/>
      <c r="G37" s="71"/>
      <c r="H37" s="130"/>
      <c r="I37" s="74"/>
      <c r="J37" s="68">
        <f t="shared" si="1"/>
        <v>0</v>
      </c>
      <c r="K37" s="186"/>
    </row>
    <row r="38" spans="1:11" ht="14.25">
      <c r="A38" s="190"/>
      <c r="B38" s="72"/>
      <c r="C38" s="33"/>
      <c r="D38" s="70"/>
      <c r="E38" s="93"/>
      <c r="F38" s="93"/>
      <c r="G38" s="71"/>
      <c r="H38" s="130"/>
      <c r="I38" s="74"/>
      <c r="J38" s="68">
        <f t="shared" si="1"/>
        <v>0</v>
      </c>
      <c r="K38" s="186"/>
    </row>
    <row r="39" spans="1:11" ht="14.25">
      <c r="A39" s="190"/>
      <c r="B39" s="72"/>
      <c r="C39" s="33"/>
      <c r="D39" s="70"/>
      <c r="E39" s="93"/>
      <c r="F39" s="93"/>
      <c r="G39" s="71"/>
      <c r="H39" s="130"/>
      <c r="I39" s="74"/>
      <c r="J39" s="68">
        <f t="shared" si="1"/>
        <v>0</v>
      </c>
      <c r="K39" s="186"/>
    </row>
    <row r="40" spans="1:11" ht="14.25">
      <c r="A40" s="190"/>
      <c r="B40" s="72"/>
      <c r="C40" s="33"/>
      <c r="D40" s="70"/>
      <c r="E40" s="93"/>
      <c r="F40" s="93"/>
      <c r="G40" s="71"/>
      <c r="H40" s="130"/>
      <c r="I40" s="74"/>
      <c r="J40" s="68">
        <f t="shared" si="1"/>
        <v>0</v>
      </c>
      <c r="K40" s="186"/>
    </row>
    <row r="41" spans="1:11" ht="14.25">
      <c r="A41" s="190"/>
      <c r="B41" s="72"/>
      <c r="C41" s="33"/>
      <c r="D41" s="70"/>
      <c r="E41" s="93"/>
      <c r="F41" s="93"/>
      <c r="G41" s="71"/>
      <c r="H41" s="130"/>
      <c r="I41" s="74"/>
      <c r="J41" s="68">
        <f t="shared" si="1"/>
        <v>0</v>
      </c>
      <c r="K41" s="186"/>
    </row>
    <row r="42" spans="1:11" ht="14.25">
      <c r="A42" s="190"/>
      <c r="B42" s="72"/>
      <c r="C42" s="33"/>
      <c r="D42" s="70"/>
      <c r="E42" s="93"/>
      <c r="F42" s="93"/>
      <c r="G42" s="71"/>
      <c r="H42" s="130"/>
      <c r="I42" s="74"/>
      <c r="J42" s="68">
        <f t="shared" si="1"/>
        <v>0</v>
      </c>
      <c r="K42" s="186"/>
    </row>
    <row r="43" spans="1:11" ht="14.25">
      <c r="A43" s="190"/>
      <c r="B43" s="72"/>
      <c r="C43" s="33"/>
      <c r="D43" s="70"/>
      <c r="E43" s="93"/>
      <c r="F43" s="93"/>
      <c r="G43" s="71"/>
      <c r="H43" s="130"/>
      <c r="I43" s="74"/>
      <c r="J43" s="68">
        <f t="shared" si="1"/>
        <v>0</v>
      </c>
      <c r="K43" s="186"/>
    </row>
    <row r="44" spans="1:11" ht="14.25">
      <c r="A44" s="190"/>
      <c r="B44" s="72"/>
      <c r="C44" s="33"/>
      <c r="D44" s="70"/>
      <c r="E44" s="96"/>
      <c r="F44" s="96"/>
      <c r="G44" s="71"/>
      <c r="H44" s="130"/>
      <c r="I44" s="97"/>
      <c r="J44" s="68">
        <f t="shared" si="1"/>
        <v>0</v>
      </c>
      <c r="K44" s="186"/>
    </row>
    <row r="45" spans="1:11" ht="14.25">
      <c r="A45" s="190"/>
      <c r="B45" s="72"/>
      <c r="C45" s="33"/>
      <c r="D45" s="70"/>
      <c r="E45" s="96"/>
      <c r="F45" s="96"/>
      <c r="G45" s="71"/>
      <c r="H45" s="130"/>
      <c r="I45" s="97"/>
      <c r="J45" s="68">
        <f t="shared" si="1"/>
        <v>0</v>
      </c>
      <c r="K45" s="186"/>
    </row>
    <row r="46" spans="1:11" ht="14.25">
      <c r="A46" s="190"/>
      <c r="B46" s="72"/>
      <c r="C46" s="33"/>
      <c r="D46" s="70"/>
      <c r="E46" s="96"/>
      <c r="F46" s="96"/>
      <c r="G46" s="71"/>
      <c r="H46" s="130"/>
      <c r="I46" s="97"/>
      <c r="J46" s="68">
        <f t="shared" si="1"/>
        <v>0</v>
      </c>
      <c r="K46" s="186"/>
    </row>
    <row r="47" spans="1:11" ht="14.25">
      <c r="A47" s="190"/>
      <c r="B47" s="100"/>
      <c r="C47" s="101"/>
      <c r="D47" s="134"/>
      <c r="E47" s="103"/>
      <c r="F47" s="103"/>
      <c r="G47" s="127"/>
      <c r="H47" s="130"/>
      <c r="I47" s="74"/>
      <c r="J47" s="68">
        <f t="shared" si="1"/>
        <v>0</v>
      </c>
      <c r="K47" s="186"/>
    </row>
    <row r="48" spans="1:11" ht="14.25">
      <c r="A48" s="190"/>
      <c r="B48" s="72"/>
      <c r="C48" s="33"/>
      <c r="D48" s="70"/>
      <c r="E48" s="96"/>
      <c r="F48" s="96"/>
      <c r="G48" s="71"/>
      <c r="H48" s="130"/>
      <c r="I48" s="74"/>
      <c r="J48" s="68">
        <f t="shared" si="1"/>
        <v>0</v>
      </c>
      <c r="K48" s="186"/>
    </row>
    <row r="49" spans="1:11" ht="14.25">
      <c r="A49" s="190"/>
      <c r="B49" s="72"/>
      <c r="C49" s="33"/>
      <c r="D49" s="70"/>
      <c r="E49" s="96"/>
      <c r="F49" s="96"/>
      <c r="G49" s="71"/>
      <c r="H49" s="130"/>
      <c r="I49" s="74"/>
      <c r="J49" s="68">
        <f t="shared" si="1"/>
        <v>0</v>
      </c>
      <c r="K49" s="186"/>
    </row>
    <row r="50" spans="1:11" ht="14.25">
      <c r="A50" s="190"/>
      <c r="B50" s="72"/>
      <c r="C50" s="33"/>
      <c r="D50" s="70"/>
      <c r="E50" s="96"/>
      <c r="F50" s="96"/>
      <c r="G50" s="71"/>
      <c r="H50" s="130"/>
      <c r="I50" s="74"/>
      <c r="J50" s="68">
        <f t="shared" si="1"/>
        <v>0</v>
      </c>
      <c r="K50" s="186"/>
    </row>
    <row r="51" spans="1:11" ht="14.25">
      <c r="A51" s="190"/>
      <c r="B51" s="72"/>
      <c r="C51" s="33"/>
      <c r="D51" s="70"/>
      <c r="E51" s="93"/>
      <c r="F51" s="93"/>
      <c r="G51" s="71"/>
      <c r="H51" s="130"/>
      <c r="I51" s="74"/>
      <c r="J51" s="68">
        <f t="shared" si="1"/>
        <v>0</v>
      </c>
      <c r="K51" s="186"/>
    </row>
    <row r="52" spans="1:11" ht="14.25">
      <c r="A52" s="190"/>
      <c r="B52" s="72"/>
      <c r="C52" s="33"/>
      <c r="D52" s="70"/>
      <c r="E52" s="93"/>
      <c r="F52" s="93"/>
      <c r="G52" s="71"/>
      <c r="H52" s="130"/>
      <c r="I52" s="74"/>
      <c r="J52" s="68">
        <f t="shared" si="1"/>
        <v>0</v>
      </c>
      <c r="K52" s="186"/>
    </row>
    <row r="53" spans="1:11" ht="14.25">
      <c r="A53" s="190"/>
      <c r="B53" s="72"/>
      <c r="C53" s="33"/>
      <c r="D53" s="70"/>
      <c r="E53" s="93"/>
      <c r="F53" s="93"/>
      <c r="G53" s="71"/>
      <c r="H53" s="131"/>
      <c r="I53" s="79"/>
      <c r="J53" s="68">
        <f t="shared" si="1"/>
        <v>0</v>
      </c>
      <c r="K53" s="186"/>
    </row>
    <row r="54" spans="1:11" ht="15" thickBot="1">
      <c r="A54" s="191"/>
      <c r="B54" s="77"/>
      <c r="C54" s="76"/>
      <c r="D54" s="135"/>
      <c r="E54" s="104"/>
      <c r="F54" s="104"/>
      <c r="G54" s="128"/>
      <c r="H54" s="132"/>
      <c r="I54" s="105"/>
      <c r="J54" s="68">
        <f t="shared" si="1"/>
        <v>0</v>
      </c>
      <c r="K54" s="186"/>
    </row>
    <row r="55" spans="1:11" ht="15" thickBot="1">
      <c r="A55" s="192" t="s">
        <v>93</v>
      </c>
      <c r="B55" s="167"/>
      <c r="C55" s="167"/>
      <c r="D55" s="167"/>
      <c r="E55" s="80">
        <f>SUM(E19:E54)</f>
        <v>0</v>
      </c>
      <c r="F55" s="80"/>
      <c r="G55" s="121">
        <f ca="1">SUM(G19:OFFSET(G55,-1,0))</f>
        <v>0</v>
      </c>
      <c r="H55" s="106">
        <f ca="1">SUM(H19:OFFSET(H55,-1,0))</f>
        <v>0</v>
      </c>
      <c r="I55" s="106">
        <f ca="1">SUM(I19:OFFSET(I55,-1,0))</f>
        <v>0</v>
      </c>
      <c r="J55" s="107">
        <f>G55-H55</f>
        <v>0</v>
      </c>
      <c r="K55" s="108" t="str">
        <f>IF(OR(H55=0,G55=0),"-",G55/H55*100-100)</f>
        <v>-</v>
      </c>
    </row>
    <row r="56" spans="1:11" ht="14.25">
      <c r="A56" s="167"/>
      <c r="B56" s="167"/>
      <c r="C56" s="167"/>
      <c r="D56" s="167"/>
      <c r="E56" s="167"/>
      <c r="F56" s="167"/>
      <c r="H56" s="179"/>
      <c r="I56" s="179"/>
      <c r="J56" s="1"/>
      <c r="K56" s="1"/>
    </row>
  </sheetData>
  <sheetProtection password="CDA9" sheet="1" objects="1" scenarios="1"/>
  <mergeCells count="14">
    <mergeCell ref="K19:K54"/>
    <mergeCell ref="A55:D55"/>
    <mergeCell ref="A56:F56"/>
    <mergeCell ref="H56:I56"/>
    <mergeCell ref="A19:A54"/>
    <mergeCell ref="J17:K17"/>
    <mergeCell ref="A15:D15"/>
    <mergeCell ref="H15:I15"/>
    <mergeCell ref="H17:I17"/>
    <mergeCell ref="H2:I2"/>
    <mergeCell ref="J2:K2"/>
    <mergeCell ref="A4:A13"/>
    <mergeCell ref="K4:K13"/>
    <mergeCell ref="A14:D1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8" scale="63" r:id="rId2"/>
  <headerFooter>
    <oddHeader>&amp;L&amp;A / &amp;D</oddHeader>
    <oddFooter>&amp;R&amp;P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Gall Sarolta</cp:lastModifiedBy>
  <cp:lastPrinted>2022-02-20T08:12:44Z</cp:lastPrinted>
  <dcterms:created xsi:type="dcterms:W3CDTF">2019-01-14T10:17:49Z</dcterms:created>
  <dcterms:modified xsi:type="dcterms:W3CDTF">2023-09-19T15:59:25Z</dcterms:modified>
  <cp:category/>
  <cp:version/>
  <cp:contentType/>
  <cp:contentStatus/>
</cp:coreProperties>
</file>